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EGOCIACIONES\UEX_Electricidad\2018\4_RFQ\Documentos a enviar a UEX\"/>
    </mc:Choice>
  </mc:AlternateContent>
  <bookViews>
    <workbookView xWindow="1035" yWindow="-75" windowWidth="10560" windowHeight="7515"/>
  </bookViews>
  <sheets>
    <sheet name="Resumen" sheetId="9" r:id="rId1"/>
    <sheet name="1 AÑO Cáceres" sheetId="4" r:id="rId2"/>
    <sheet name="1 AÑO Badajoz" sheetId="3" r:id="rId3"/>
    <sheet name="1 AÑO Agregado" sheetId="5" r:id="rId4"/>
    <sheet name="2 AÑOS Cáceres" sheetId="6" r:id="rId5"/>
    <sheet name="2 AÑOS Badajoz" sheetId="7" r:id="rId6"/>
    <sheet name="2 AÑOS Agregado" sheetId="8" r:id="rId7"/>
    <sheet name="Peajes " sheetId="2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D10" i="9" l="1"/>
  <c r="D9" i="9"/>
  <c r="D8" i="9"/>
  <c r="D7" i="9"/>
  <c r="D6" i="9"/>
  <c r="Y2" i="8"/>
  <c r="Y2" i="7"/>
  <c r="Y2" i="6"/>
  <c r="Y2" i="5"/>
  <c r="Y2" i="3"/>
  <c r="Y2" i="4"/>
  <c r="D5" i="9"/>
  <c r="N8" i="8" l="1"/>
  <c r="M8" i="8"/>
  <c r="L8" i="8"/>
  <c r="K8" i="8"/>
  <c r="J8" i="8"/>
  <c r="I8" i="8"/>
  <c r="H8" i="8"/>
  <c r="G8" i="8"/>
  <c r="F8" i="8"/>
  <c r="E8" i="8"/>
  <c r="D8" i="8"/>
  <c r="C8" i="8"/>
  <c r="B8" i="8"/>
  <c r="N7" i="8"/>
  <c r="M7" i="8"/>
  <c r="L7" i="8"/>
  <c r="K7" i="8"/>
  <c r="J7" i="8"/>
  <c r="I7" i="8"/>
  <c r="H7" i="8"/>
  <c r="G7" i="8"/>
  <c r="F7" i="8"/>
  <c r="E7" i="8"/>
  <c r="D7" i="8"/>
  <c r="C7" i="8"/>
  <c r="B7" i="8"/>
  <c r="N6" i="8"/>
  <c r="M6" i="8"/>
  <c r="L6" i="8"/>
  <c r="K6" i="8"/>
  <c r="J6" i="8"/>
  <c r="I6" i="8"/>
  <c r="H6" i="8"/>
  <c r="G6" i="8"/>
  <c r="F6" i="8"/>
  <c r="E6" i="8"/>
  <c r="D6" i="8"/>
  <c r="C6" i="8"/>
  <c r="B6" i="8"/>
  <c r="N8" i="7"/>
  <c r="M8" i="7"/>
  <c r="L8" i="7"/>
  <c r="K8" i="7"/>
  <c r="J8" i="7"/>
  <c r="I8" i="7"/>
  <c r="H8" i="7"/>
  <c r="G8" i="7"/>
  <c r="F8" i="7"/>
  <c r="E8" i="7"/>
  <c r="D8" i="7"/>
  <c r="C8" i="7"/>
  <c r="B8" i="7"/>
  <c r="N7" i="7"/>
  <c r="M7" i="7"/>
  <c r="L7" i="7"/>
  <c r="K7" i="7"/>
  <c r="J7" i="7"/>
  <c r="I7" i="7"/>
  <c r="H7" i="7"/>
  <c r="G7" i="7"/>
  <c r="F7" i="7"/>
  <c r="E7" i="7"/>
  <c r="D7" i="7"/>
  <c r="C7" i="7"/>
  <c r="B7" i="7"/>
  <c r="N6" i="7"/>
  <c r="M6" i="7"/>
  <c r="L6" i="7"/>
  <c r="K6" i="7"/>
  <c r="J6" i="7"/>
  <c r="I6" i="7"/>
  <c r="H6" i="7"/>
  <c r="G6" i="7"/>
  <c r="F6" i="7"/>
  <c r="E6" i="7"/>
  <c r="D6" i="7"/>
  <c r="C6" i="7"/>
  <c r="B6" i="7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B8" i="6"/>
  <c r="B7" i="6"/>
  <c r="B6" i="6"/>
  <c r="N8" i="5" l="1"/>
  <c r="M8" i="5"/>
  <c r="L8" i="5"/>
  <c r="K8" i="5"/>
  <c r="J8" i="5"/>
  <c r="I8" i="5"/>
  <c r="N7" i="5"/>
  <c r="M7" i="5"/>
  <c r="L7" i="5"/>
  <c r="K7" i="5"/>
  <c r="J7" i="5"/>
  <c r="I7" i="5"/>
  <c r="N6" i="5"/>
  <c r="M6" i="5"/>
  <c r="L6" i="5"/>
  <c r="K6" i="5"/>
  <c r="J6" i="5"/>
  <c r="I6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B8" i="5"/>
  <c r="B7" i="5"/>
  <c r="B6" i="5"/>
  <c r="B8" i="3"/>
  <c r="B7" i="3"/>
  <c r="B6" i="3"/>
  <c r="C6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N8" i="4" l="1"/>
  <c r="M8" i="4"/>
  <c r="L8" i="4"/>
  <c r="K8" i="4"/>
  <c r="J8" i="4"/>
  <c r="I8" i="4"/>
  <c r="K7" i="4"/>
  <c r="J7" i="4"/>
  <c r="I7" i="4"/>
  <c r="K6" i="4"/>
  <c r="J6" i="4"/>
  <c r="I6" i="4"/>
  <c r="H8" i="4"/>
  <c r="G8" i="4"/>
  <c r="F8" i="4"/>
  <c r="E8" i="4"/>
  <c r="D8" i="4"/>
  <c r="C8" i="4"/>
  <c r="B8" i="4"/>
  <c r="E7" i="4"/>
  <c r="D7" i="4"/>
  <c r="C7" i="4"/>
  <c r="B7" i="4"/>
  <c r="E6" i="4"/>
  <c r="D6" i="4"/>
  <c r="C6" i="4"/>
  <c r="W8" i="8" l="1"/>
  <c r="P8" i="8"/>
  <c r="O8" i="8"/>
  <c r="W7" i="8"/>
  <c r="P7" i="8"/>
  <c r="O7" i="8"/>
  <c r="W6" i="8"/>
  <c r="P6" i="8"/>
  <c r="O6" i="8"/>
  <c r="W8" i="7"/>
  <c r="P8" i="7"/>
  <c r="O8" i="7"/>
  <c r="W7" i="7"/>
  <c r="P7" i="7"/>
  <c r="O7" i="7"/>
  <c r="W6" i="7"/>
  <c r="P6" i="7"/>
  <c r="O6" i="7"/>
  <c r="W8" i="6"/>
  <c r="P8" i="6"/>
  <c r="O8" i="6"/>
  <c r="W7" i="6"/>
  <c r="P7" i="6"/>
  <c r="O7" i="6"/>
  <c r="W6" i="6"/>
  <c r="P6" i="6"/>
  <c r="O6" i="6"/>
  <c r="X6" i="7" l="1"/>
  <c r="Y6" i="7" s="1"/>
  <c r="X8" i="8"/>
  <c r="Y8" i="8" s="1"/>
  <c r="X8" i="7"/>
  <c r="Y8" i="7" s="1"/>
  <c r="X6" i="6"/>
  <c r="Y6" i="6" s="1"/>
  <c r="X7" i="8"/>
  <c r="Y7" i="8" s="1"/>
  <c r="X6" i="8"/>
  <c r="Y6" i="8" s="1"/>
  <c r="X7" i="7"/>
  <c r="Y7" i="7" s="1"/>
  <c r="X7" i="6"/>
  <c r="Y7" i="6" s="1"/>
  <c r="X8" i="6"/>
  <c r="Y8" i="6" s="1"/>
  <c r="P6" i="5" l="1"/>
  <c r="P7" i="3"/>
  <c r="P6" i="3"/>
  <c r="P6" i="4" l="1"/>
  <c r="O6" i="5" l="1"/>
  <c r="W6" i="4"/>
  <c r="X6" i="4" s="1"/>
  <c r="Y6" i="4" s="1"/>
  <c r="W8" i="5"/>
  <c r="P8" i="5"/>
  <c r="O8" i="5"/>
  <c r="W7" i="5"/>
  <c r="P7" i="5"/>
  <c r="O7" i="5"/>
  <c r="W6" i="5"/>
  <c r="W8" i="4"/>
  <c r="P8" i="4"/>
  <c r="O8" i="4"/>
  <c r="W7" i="4"/>
  <c r="P7" i="4"/>
  <c r="O7" i="4"/>
  <c r="O6" i="4"/>
  <c r="O6" i="3"/>
  <c r="X7" i="4" l="1"/>
  <c r="Y7" i="4" s="1"/>
  <c r="X8" i="5"/>
  <c r="Y8" i="5" s="1"/>
  <c r="X7" i="5"/>
  <c r="Y7" i="5" s="1"/>
  <c r="X8" i="4"/>
  <c r="Y8" i="4" s="1"/>
  <c r="X6" i="5"/>
  <c r="Y6" i="5" s="1"/>
  <c r="W8" i="3" l="1"/>
  <c r="P8" i="3"/>
  <c r="O8" i="3"/>
  <c r="W7" i="3"/>
  <c r="O7" i="3"/>
  <c r="W6" i="3"/>
  <c r="X7" i="3" l="1"/>
  <c r="Y7" i="3" s="1"/>
  <c r="X8" i="3"/>
  <c r="Y8" i="3" s="1"/>
  <c r="X6" i="3"/>
  <c r="Y6" i="3" s="1"/>
</calcChain>
</file>

<file path=xl/sharedStrings.xml><?xml version="1.0" encoding="utf-8"?>
<sst xmlns="http://schemas.openxmlformats.org/spreadsheetml/2006/main" count="233" uniqueCount="47">
  <si>
    <t>Potencia contratada (KW)</t>
  </si>
  <si>
    <t>Consumo Kwh/año</t>
  </si>
  <si>
    <t>Precio del TE en Cent €/Kwh  con TAR incluida sin IE ni IVA (incluir 4 decimales)</t>
  </si>
  <si>
    <t>TAR</t>
  </si>
  <si>
    <t>Número de CUPS</t>
  </si>
  <si>
    <t>P1</t>
  </si>
  <si>
    <t>P2</t>
  </si>
  <si>
    <t>P3</t>
  </si>
  <si>
    <t>P4</t>
  </si>
  <si>
    <t>P5</t>
  </si>
  <si>
    <t>P6</t>
  </si>
  <si>
    <t>Kwh/año</t>
  </si>
  <si>
    <t>TP (€/año)  sin IE</t>
  </si>
  <si>
    <t xml:space="preserve">P1(Cent€/Kwh) </t>
  </si>
  <si>
    <t xml:space="preserve">P2(Cent€/Kwh) </t>
  </si>
  <si>
    <t xml:space="preserve">P3(Cent€/Kwh) </t>
  </si>
  <si>
    <t xml:space="preserve">P4(Cent€/Kwh) </t>
  </si>
  <si>
    <t xml:space="preserve">P5(Cent€/Kwh) </t>
  </si>
  <si>
    <t xml:space="preserve">P6(Cent€/Kwh) </t>
  </si>
  <si>
    <t>Coste total Energía Sin IE</t>
  </si>
  <si>
    <t>Coste total TP y TE con IE</t>
  </si>
  <si>
    <t>Coste total Te y Tp con IE e IVA</t>
  </si>
  <si>
    <t>6.1</t>
  </si>
  <si>
    <t>TP (€/KW año)</t>
  </si>
  <si>
    <t>TE (€/Kwh)</t>
  </si>
  <si>
    <t>T.Acceso</t>
  </si>
  <si>
    <t>3.0.A</t>
  </si>
  <si>
    <t>3.1.A</t>
  </si>
  <si>
    <t>CACERES</t>
  </si>
  <si>
    <t>BADAJOZ</t>
  </si>
  <si>
    <t>AGREGADO</t>
  </si>
  <si>
    <t>º</t>
  </si>
  <si>
    <t>En el escenario a 2 años, las cifras a considerar para análisis serán las correspondientes a datos anuales, no obstante, la facuración total del proveedor adjudicatario sería la correspondiente a multiplicar por dos el coste total anual resultante.</t>
  </si>
  <si>
    <t>Nota*</t>
  </si>
  <si>
    <t>Coste total ANUAL del contrato a 2 años*</t>
  </si>
  <si>
    <t>Lote 1</t>
  </si>
  <si>
    <t>1 Año Cáceres</t>
  </si>
  <si>
    <t>Lote 2</t>
  </si>
  <si>
    <t>Lote 3</t>
  </si>
  <si>
    <t>Lote 4</t>
  </si>
  <si>
    <t>Lote 5</t>
  </si>
  <si>
    <t>Lote 6</t>
  </si>
  <si>
    <t>1 Año Agregado</t>
  </si>
  <si>
    <t>1 Año Badajoz</t>
  </si>
  <si>
    <t>2 Años Cáceres</t>
  </si>
  <si>
    <t>2 Años Badajoz</t>
  </si>
  <si>
    <t>2 Años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</si>
</sst>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[$€-40A]"/>
    <numFmt numFmtId="166" formatCode="#,##0.00\ [$€-403]"/>
    <numFmt numFmtId="167" formatCode="#,##0.00\ [$€-42D]"/>
    <numFmt numFmtId="168" formatCode="0.000000"/>
    <numFmt numFmtId="169" formatCode="0.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168" fontId="7" fillId="0" borderId="2" xfId="0" applyNumberFormat="1" applyFont="1" applyFill="1" applyBorder="1"/>
    <xf numFmtId="168" fontId="7" fillId="0" borderId="1" xfId="0" applyNumberFormat="1" applyFont="1" applyFill="1" applyBorder="1"/>
    <xf numFmtId="168" fontId="7" fillId="0" borderId="3" xfId="0" applyNumberFormat="1" applyFont="1" applyFill="1" applyBorder="1"/>
    <xf numFmtId="168" fontId="7" fillId="0" borderId="4" xfId="0" applyNumberFormat="1" applyFont="1" applyFill="1" applyBorder="1"/>
    <xf numFmtId="168" fontId="7" fillId="0" borderId="5" xfId="0" applyNumberFormat="1" applyFont="1" applyFill="1" applyBorder="1"/>
    <xf numFmtId="168" fontId="7" fillId="0" borderId="6" xfId="0" applyNumberFormat="1" applyFont="1" applyFill="1" applyBorder="1"/>
    <xf numFmtId="0" fontId="0" fillId="0" borderId="0" xfId="0" applyFill="1"/>
    <xf numFmtId="0" fontId="8" fillId="0" borderId="7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horizontal="center" wrapText="1"/>
    </xf>
    <xf numFmtId="169" fontId="5" fillId="4" borderId="22" xfId="0" applyNumberFormat="1" applyFont="1" applyFill="1" applyBorder="1" applyProtection="1">
      <protection locked="0"/>
    </xf>
    <xf numFmtId="0" fontId="0" fillId="0" borderId="0" xfId="0" applyProtection="1"/>
    <xf numFmtId="0" fontId="4" fillId="0" borderId="0" xfId="0" applyFont="1" applyFill="1" applyProtection="1"/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Protection="1"/>
    <xf numFmtId="0" fontId="5" fillId="2" borderId="15" xfId="0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Protection="1"/>
    <xf numFmtId="164" fontId="5" fillId="0" borderId="24" xfId="1" applyNumberFormat="1" applyFont="1" applyFill="1" applyBorder="1" applyProtection="1"/>
    <xf numFmtId="164" fontId="5" fillId="0" borderId="15" xfId="1" applyNumberFormat="1" applyFont="1" applyFill="1" applyBorder="1" applyAlignment="1" applyProtection="1">
      <alignment horizontal="right"/>
    </xf>
    <xf numFmtId="165" fontId="5" fillId="2" borderId="25" xfId="0" applyNumberFormat="1" applyFont="1" applyFill="1" applyBorder="1" applyProtection="1"/>
    <xf numFmtId="169" fontId="5" fillId="5" borderId="23" xfId="0" applyNumberFormat="1" applyFont="1" applyFill="1" applyBorder="1" applyProtection="1"/>
    <xf numFmtId="169" fontId="5" fillId="5" borderId="24" xfId="0" applyNumberFormat="1" applyFont="1" applyFill="1" applyBorder="1" applyProtection="1"/>
    <xf numFmtId="166" fontId="5" fillId="2" borderId="29" xfId="0" applyNumberFormat="1" applyFont="1" applyFill="1" applyBorder="1" applyAlignment="1" applyProtection="1">
      <alignment horizontal="center" vertical="center"/>
    </xf>
    <xf numFmtId="167" fontId="5" fillId="2" borderId="25" xfId="0" applyNumberFormat="1" applyFont="1" applyFill="1" applyBorder="1" applyAlignment="1" applyProtection="1">
      <alignment horizontal="center" vertical="center"/>
    </xf>
    <xf numFmtId="166" fontId="5" fillId="2" borderId="15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Protection="1"/>
    <xf numFmtId="164" fontId="5" fillId="0" borderId="1" xfId="1" applyNumberFormat="1" applyFont="1" applyFill="1" applyBorder="1" applyProtection="1"/>
    <xf numFmtId="164" fontId="5" fillId="0" borderId="3" xfId="1" applyNumberFormat="1" applyFont="1" applyFill="1" applyBorder="1" applyProtection="1"/>
    <xf numFmtId="164" fontId="5" fillId="0" borderId="13" xfId="1" applyNumberFormat="1" applyFont="1" applyFill="1" applyBorder="1" applyAlignment="1" applyProtection="1">
      <alignment horizontal="right"/>
    </xf>
    <xf numFmtId="165" fontId="5" fillId="2" borderId="26" xfId="0" applyNumberFormat="1" applyFont="1" applyFill="1" applyBorder="1" applyProtection="1"/>
    <xf numFmtId="169" fontId="5" fillId="5" borderId="1" xfId="0" applyNumberFormat="1" applyFont="1" applyFill="1" applyBorder="1" applyProtection="1"/>
    <xf numFmtId="169" fontId="5" fillId="5" borderId="3" xfId="0" applyNumberFormat="1" applyFont="1" applyFill="1" applyBorder="1" applyProtection="1"/>
    <xf numFmtId="166" fontId="5" fillId="2" borderId="30" xfId="0" applyNumberFormat="1" applyFont="1" applyFill="1" applyBorder="1" applyAlignment="1" applyProtection="1">
      <alignment horizontal="center" vertical="center"/>
    </xf>
    <xf numFmtId="167" fontId="5" fillId="2" borderId="26" xfId="0" applyNumberFormat="1" applyFont="1" applyFill="1" applyBorder="1" applyAlignment="1" applyProtection="1">
      <alignment horizontal="center" vertical="center"/>
    </xf>
    <xf numFmtId="166" fontId="5" fillId="2" borderId="13" xfId="0" applyNumberFormat="1" applyFont="1" applyFill="1" applyBorder="1" applyAlignment="1" applyProtection="1">
      <alignment horizontal="center" vertical="center"/>
    </xf>
    <xf numFmtId="0" fontId="4" fillId="2" borderId="14" xfId="2" applyFont="1" applyFill="1" applyBorder="1" applyProtection="1"/>
    <xf numFmtId="3" fontId="10" fillId="0" borderId="1" xfId="0" applyNumberFormat="1" applyFont="1" applyFill="1" applyBorder="1" applyProtection="1"/>
    <xf numFmtId="164" fontId="5" fillId="0" borderId="14" xfId="1" applyNumberFormat="1" applyFont="1" applyFill="1" applyBorder="1" applyAlignment="1" applyProtection="1">
      <alignment horizontal="right"/>
    </xf>
    <xf numFmtId="165" fontId="5" fillId="2" borderId="27" xfId="0" applyNumberFormat="1" applyFont="1" applyFill="1" applyBorder="1" applyProtection="1"/>
    <xf numFmtId="166" fontId="5" fillId="2" borderId="31" xfId="0" applyNumberFormat="1" applyFont="1" applyFill="1" applyBorder="1" applyAlignment="1" applyProtection="1">
      <alignment horizontal="center" vertical="center"/>
    </xf>
    <xf numFmtId="167" fontId="5" fillId="2" borderId="27" xfId="0" applyNumberFormat="1" applyFont="1" applyFill="1" applyBorder="1" applyAlignment="1" applyProtection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0" fillId="0" borderId="0" xfId="1" applyNumberFormat="1" applyFont="1" applyProtection="1"/>
    <xf numFmtId="164" fontId="5" fillId="2" borderId="22" xfId="1" applyNumberFormat="1" applyFont="1" applyFill="1" applyBorder="1" applyProtection="1"/>
    <xf numFmtId="0" fontId="5" fillId="2" borderId="3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0" borderId="15" xfId="0" applyFont="1" applyFill="1" applyBorder="1" applyAlignment="1" applyProtection="1">
      <alignment horizontal="center" vertical="center"/>
    </xf>
    <xf numFmtId="43" fontId="5" fillId="0" borderId="22" xfId="1" applyNumberFormat="1" applyFont="1" applyFill="1" applyBorder="1" applyProtection="1"/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center" vertical="center"/>
    </xf>
    <xf numFmtId="164" fontId="5" fillId="0" borderId="4" xfId="3" applyNumberFormat="1" applyFont="1" applyFill="1" applyBorder="1" applyProtection="1"/>
    <xf numFmtId="165" fontId="5" fillId="0" borderId="25" xfId="0" applyNumberFormat="1" applyFont="1" applyFill="1" applyBorder="1" applyProtection="1"/>
    <xf numFmtId="165" fontId="5" fillId="0" borderId="26" xfId="0" applyNumberFormat="1" applyFont="1" applyFill="1" applyBorder="1" applyProtection="1"/>
    <xf numFmtId="165" fontId="5" fillId="0" borderId="27" xfId="0" applyNumberFormat="1" applyFont="1" applyFill="1" applyBorder="1" applyProtection="1"/>
    <xf numFmtId="43" fontId="5" fillId="2" borderId="22" xfId="1" applyNumberFormat="1" applyFont="1" applyFill="1" applyBorder="1" applyProtection="1"/>
    <xf numFmtId="165" fontId="5" fillId="0" borderId="15" xfId="0" applyNumberFormat="1" applyFont="1" applyFill="1" applyBorder="1" applyProtection="1"/>
    <xf numFmtId="165" fontId="5" fillId="0" borderId="13" xfId="0" applyNumberFormat="1" applyFont="1" applyFill="1" applyBorder="1" applyProtection="1"/>
    <xf numFmtId="165" fontId="5" fillId="0" borderId="14" xfId="0" applyNumberFormat="1" applyFont="1" applyFill="1" applyBorder="1" applyProtection="1"/>
    <xf numFmtId="0" fontId="9" fillId="0" borderId="0" xfId="0" applyFont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 vertical="top" wrapText="1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0" xfId="4"/>
    <xf numFmtId="0" fontId="5" fillId="2" borderId="1" xfId="0" applyFont="1" applyFill="1" applyBorder="1" applyAlignment="1" applyProtection="1">
      <alignment horizontal="center" wrapText="1"/>
    </xf>
    <xf numFmtId="166" fontId="0" fillId="0" borderId="0" xfId="0" applyNumberFormat="1" applyProtection="1"/>
    <xf numFmtId="8" fontId="5" fillId="2" borderId="16" xfId="0" applyNumberFormat="1" applyFont="1" applyFill="1" applyBorder="1" applyAlignment="1" applyProtection="1">
      <alignment horizont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GOCIACIONES/UEX_Electricidad/2018/4_RFQ/DAtos%20enviados%20por%20Watium/Copia%20de%20Solicitud%20actualizaci&#243;n%20datos%20Fichero%20alcance%20de%20suministro%20UEX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lcance de suministro "/>
      <sheetName val="CCCH 6.1 Anillo Cáceres"/>
      <sheetName val="CCCH 6.1 Av Elvas"/>
      <sheetName val="CCCH 3.1 Vicente Alex"/>
    </sheetNames>
    <sheetDataSet>
      <sheetData sheetId="0">
        <row r="5">
          <cell r="H5">
            <v>8</v>
          </cell>
          <cell r="J5">
            <v>788.98</v>
          </cell>
          <cell r="K5">
            <v>788.98</v>
          </cell>
          <cell r="L5">
            <v>788.98</v>
          </cell>
          <cell r="P5">
            <v>243383</v>
          </cell>
          <cell r="Q5">
            <v>673900</v>
          </cell>
          <cell r="R5">
            <v>306619</v>
          </cell>
        </row>
        <row r="6">
          <cell r="H6">
            <v>1</v>
          </cell>
          <cell r="J6">
            <v>200</v>
          </cell>
          <cell r="K6">
            <v>200</v>
          </cell>
          <cell r="L6">
            <v>200</v>
          </cell>
          <cell r="P6">
            <v>89788</v>
          </cell>
          <cell r="Q6">
            <v>163897</v>
          </cell>
          <cell r="R6">
            <v>128058</v>
          </cell>
        </row>
        <row r="7">
          <cell r="H7">
            <v>1</v>
          </cell>
          <cell r="J7">
            <v>1600</v>
          </cell>
          <cell r="K7">
            <v>1600</v>
          </cell>
          <cell r="L7">
            <v>1600</v>
          </cell>
          <cell r="M7">
            <v>1600</v>
          </cell>
          <cell r="N7">
            <v>1600</v>
          </cell>
          <cell r="O7">
            <v>1600</v>
          </cell>
          <cell r="P7">
            <v>680267</v>
          </cell>
          <cell r="Q7">
            <v>697401</v>
          </cell>
          <cell r="R7">
            <v>628500</v>
          </cell>
          <cell r="S7">
            <v>643832</v>
          </cell>
          <cell r="T7">
            <v>733384</v>
          </cell>
          <cell r="U7">
            <v>2302345</v>
          </cell>
        </row>
        <row r="9">
          <cell r="J9">
            <v>490.2</v>
          </cell>
          <cell r="K9">
            <v>490.2</v>
          </cell>
          <cell r="L9">
            <v>490.2</v>
          </cell>
          <cell r="P9">
            <v>132304.92000000001</v>
          </cell>
          <cell r="Q9">
            <v>274145.44</v>
          </cell>
          <cell r="R9">
            <v>185403.48</v>
          </cell>
        </row>
        <row r="10">
          <cell r="H10">
            <v>2</v>
          </cell>
          <cell r="J10">
            <v>240</v>
          </cell>
          <cell r="P10">
            <v>85924</v>
          </cell>
          <cell r="Q10">
            <v>178408</v>
          </cell>
          <cell r="R10">
            <v>194112</v>
          </cell>
        </row>
        <row r="11">
          <cell r="H11">
            <v>1</v>
          </cell>
          <cell r="J11">
            <v>1600</v>
          </cell>
          <cell r="P11">
            <v>791496</v>
          </cell>
          <cell r="Q11">
            <v>939151</v>
          </cell>
          <cell r="R11">
            <v>466656</v>
          </cell>
          <cell r="S11">
            <v>447603</v>
          </cell>
          <cell r="T11">
            <v>686625</v>
          </cell>
          <cell r="U11">
            <v>2163921</v>
          </cell>
        </row>
        <row r="18">
          <cell r="H18">
            <v>15</v>
          </cell>
          <cell r="J18">
            <v>1279.18</v>
          </cell>
          <cell r="K18">
            <v>1279.18</v>
          </cell>
          <cell r="L18">
            <v>1279.18</v>
          </cell>
          <cell r="P18">
            <v>375687.92000000004</v>
          </cell>
          <cell r="Q18">
            <v>948045.44000000006</v>
          </cell>
          <cell r="R18">
            <v>492022.48</v>
          </cell>
        </row>
        <row r="19">
          <cell r="H19">
            <v>3</v>
          </cell>
          <cell r="J19">
            <v>440</v>
          </cell>
          <cell r="K19">
            <v>440</v>
          </cell>
          <cell r="L19">
            <v>440</v>
          </cell>
          <cell r="P19">
            <v>175712</v>
          </cell>
          <cell r="Q19">
            <v>342305</v>
          </cell>
          <cell r="R19">
            <v>322170</v>
          </cell>
        </row>
        <row r="20">
          <cell r="H20">
            <v>2</v>
          </cell>
          <cell r="J20">
            <v>3200</v>
          </cell>
          <cell r="K20">
            <v>3200</v>
          </cell>
          <cell r="L20">
            <v>3200</v>
          </cell>
          <cell r="M20">
            <v>3200</v>
          </cell>
          <cell r="N20">
            <v>3200</v>
          </cell>
          <cell r="O20">
            <v>3200</v>
          </cell>
          <cell r="P20">
            <v>1471763</v>
          </cell>
          <cell r="Q20">
            <v>1636552</v>
          </cell>
          <cell r="R20">
            <v>1095156</v>
          </cell>
          <cell r="S20">
            <v>1091435</v>
          </cell>
          <cell r="T20">
            <v>1420009</v>
          </cell>
          <cell r="U20">
            <v>4466266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0"/>
  <sheetViews>
    <sheetView showGridLines="0" tabSelected="1" zoomScale="70" zoomScaleNormal="70" workbookViewId="0">
      <selection activeCell="D6" sqref="D6"/>
    </sheetView>
  </sheetViews>
  <sheetFormatPr defaultColWidth="23.140625" defaultRowHeight="15" x14ac:dyDescent="0.25"/>
  <cols>
    <col min="1" max="16384" width="23.140625" style="86"/>
  </cols>
  <sheetData>
    <row r="4" spans="2:4" ht="15.75" thickBot="1" x14ac:dyDescent="0.3"/>
    <row r="5" spans="2:4" ht="15.75" thickBot="1" x14ac:dyDescent="0.3">
      <c r="B5" s="15" t="s">
        <v>35</v>
      </c>
      <c r="C5" s="15" t="s">
        <v>36</v>
      </c>
      <c r="D5" s="89">
        <f>+'1 AÑO Cáceres'!Y2</f>
        <v>302866.82266799849</v>
      </c>
    </row>
    <row r="6" spans="2:4" ht="15.75" thickBot="1" x14ac:dyDescent="0.3">
      <c r="B6" s="15" t="s">
        <v>37</v>
      </c>
      <c r="C6" s="15" t="s">
        <v>43</v>
      </c>
      <c r="D6" s="89">
        <f>+'1 AÑO Badajoz'!Y2</f>
        <v>328528.79434098228</v>
      </c>
    </row>
    <row r="7" spans="2:4" ht="15.75" thickBot="1" x14ac:dyDescent="0.3">
      <c r="B7" s="15" t="s">
        <v>38</v>
      </c>
      <c r="C7" s="15" t="s">
        <v>42</v>
      </c>
      <c r="D7" s="89">
        <f>+'1 AÑO Agregado'!Y2</f>
        <v>631395.61700898083</v>
      </c>
    </row>
    <row r="8" spans="2:4" ht="15.75" thickBot="1" x14ac:dyDescent="0.3">
      <c r="B8" s="15" t="s">
        <v>39</v>
      </c>
      <c r="C8" s="15" t="s">
        <v>44</v>
      </c>
      <c r="D8" s="89">
        <f>+'2 AÑOS Cáceres'!Y2</f>
        <v>302866.82266799849</v>
      </c>
    </row>
    <row r="9" spans="2:4" ht="15.75" thickBot="1" x14ac:dyDescent="0.3">
      <c r="B9" s="15" t="s">
        <v>40</v>
      </c>
      <c r="C9" s="15" t="s">
        <v>45</v>
      </c>
      <c r="D9" s="89">
        <f>+'2 AÑOS Badajoz'!Y2</f>
        <v>328528.79434098228</v>
      </c>
    </row>
    <row r="10" spans="2:4" x14ac:dyDescent="0.25">
      <c r="B10" s="87" t="s">
        <v>41</v>
      </c>
      <c r="C10" s="87" t="s">
        <v>46</v>
      </c>
      <c r="D10" s="89">
        <f>+'2 AÑOS Agregado'!Y2</f>
        <v>631395.61700898083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25"/>
  <sheetViews>
    <sheetView showGridLines="0" topLeftCell="J1" zoomScale="75" workbookViewId="0">
      <selection activeCell="Y2" sqref="Y2"/>
    </sheetView>
  </sheetViews>
  <sheetFormatPr defaultRowHeight="12.75" x14ac:dyDescent="0.2"/>
  <cols>
    <col min="1" max="1" width="9.140625" style="17"/>
    <col min="2" max="2" width="28.42578125" style="17" bestFit="1" customWidth="1"/>
    <col min="3" max="7" width="10.85546875" style="17" bestFit="1" customWidth="1"/>
    <col min="8" max="8" width="16.140625" style="17" bestFit="1" customWidth="1"/>
    <col min="9" max="9" width="15.7109375" style="17" bestFit="1" customWidth="1"/>
    <col min="10" max="10" width="14.85546875" style="17" bestFit="1" customWidth="1"/>
    <col min="11" max="11" width="13.7109375" style="17" bestFit="1" customWidth="1"/>
    <col min="12" max="14" width="14.85546875" style="17" bestFit="1" customWidth="1"/>
    <col min="15" max="15" width="13.7109375" style="17" bestFit="1" customWidth="1"/>
    <col min="16" max="16" width="14.28515625" style="17" customWidth="1"/>
    <col min="17" max="22" width="9.5703125" style="17" customWidth="1"/>
    <col min="23" max="23" width="20.140625" style="17" customWidth="1"/>
    <col min="24" max="24" width="21.85546875" style="17" customWidth="1"/>
    <col min="25" max="25" width="20.42578125" style="17" customWidth="1"/>
    <col min="26" max="16384" width="9.140625" style="17"/>
  </cols>
  <sheetData>
    <row r="2" spans="1:25" x14ac:dyDescent="0.2">
      <c r="A2" s="72" t="s">
        <v>28</v>
      </c>
      <c r="B2" s="72"/>
      <c r="Y2" s="88">
        <f>+SUM(Y6:Y8)</f>
        <v>302866.82266799849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36" customHeight="1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8"/>
      <c r="W4" s="18"/>
      <c r="X4" s="18"/>
      <c r="Y4" s="18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23" t="s">
        <v>19</v>
      </c>
      <c r="X5" s="23" t="s">
        <v>20</v>
      </c>
      <c r="Y5" s="23" t="s">
        <v>21</v>
      </c>
    </row>
    <row r="6" spans="1:25" ht="16.5" thickBot="1" x14ac:dyDescent="0.3">
      <c r="A6" s="27" t="s">
        <v>26</v>
      </c>
      <c r="B6" s="60">
        <v>7</v>
      </c>
      <c r="C6" s="61">
        <f>+[1]Sheet1!J9</f>
        <v>490.2</v>
      </c>
      <c r="D6" s="61">
        <f>+[1]Sheet1!K9</f>
        <v>490.2</v>
      </c>
      <c r="E6" s="61">
        <f>+[1]Sheet1!L9</f>
        <v>490.2</v>
      </c>
      <c r="F6" s="29"/>
      <c r="G6" s="29"/>
      <c r="H6" s="30"/>
      <c r="I6" s="49">
        <f>+[1]Sheet1!P9</f>
        <v>132304.92000000001</v>
      </c>
      <c r="J6" s="49">
        <f>+[1]Sheet1!Q9</f>
        <v>274145.44</v>
      </c>
      <c r="K6" s="49">
        <f>+[1]Sheet1!R9</f>
        <v>185403.48</v>
      </c>
      <c r="L6" s="29"/>
      <c r="M6" s="29"/>
      <c r="N6" s="30"/>
      <c r="O6" s="31">
        <f>SUM(I6:N6)</f>
        <v>591853.84</v>
      </c>
      <c r="P6" s="65">
        <f>SUMPRODUCT($C6:$H6,'Peajes '!$C4:$H4)</f>
        <v>39930.598854000003</v>
      </c>
      <c r="Q6" s="16"/>
      <c r="R6" s="16"/>
      <c r="S6" s="16"/>
      <c r="T6" s="33"/>
      <c r="U6" s="33"/>
      <c r="V6" s="34"/>
      <c r="W6" s="35">
        <f>SUMPRODUCT(I6:N6,Q6:V6)/100</f>
        <v>0</v>
      </c>
      <c r="X6" s="36">
        <f>(P6+W6)*1.051127</f>
        <v>41972.130581608457</v>
      </c>
      <c r="Y6" s="37">
        <f>X6*1.21</f>
        <v>50786.278003746229</v>
      </c>
    </row>
    <row r="7" spans="1:25" ht="16.5" thickBot="1" x14ac:dyDescent="0.3">
      <c r="A7" s="38" t="s">
        <v>27</v>
      </c>
      <c r="B7" s="62">
        <f>+[1]Sheet1!H10</f>
        <v>2</v>
      </c>
      <c r="C7" s="62">
        <f>+[1]Sheet1!$J$10</f>
        <v>240</v>
      </c>
      <c r="D7" s="62">
        <f>+[1]Sheet1!$J$10</f>
        <v>240</v>
      </c>
      <c r="E7" s="62">
        <f>+[1]Sheet1!$J$10</f>
        <v>240</v>
      </c>
      <c r="F7" s="39"/>
      <c r="G7" s="39"/>
      <c r="H7" s="40"/>
      <c r="I7" s="49">
        <f>+[1]Sheet1!P10</f>
        <v>85924</v>
      </c>
      <c r="J7" s="49">
        <f>+[1]Sheet1!Q10</f>
        <v>178408</v>
      </c>
      <c r="K7" s="49">
        <f>+[1]Sheet1!R10</f>
        <v>194112</v>
      </c>
      <c r="L7" s="39"/>
      <c r="M7" s="39"/>
      <c r="N7" s="40"/>
      <c r="O7" s="41">
        <f t="shared" ref="O7" si="0">SUM(I7:N7)</f>
        <v>458444</v>
      </c>
      <c r="P7" s="66">
        <f>SUMPRODUCT($C7:$H7,'Peajes '!$C5:$H5)</f>
        <v>24967.704000000005</v>
      </c>
      <c r="Q7" s="16"/>
      <c r="R7" s="16"/>
      <c r="S7" s="16"/>
      <c r="T7" s="43"/>
      <c r="U7" s="43"/>
      <c r="V7" s="44"/>
      <c r="W7" s="45">
        <f t="shared" ref="W7" si="1">SUMPRODUCT(I7:N7,Q7:V7)/100</f>
        <v>0</v>
      </c>
      <c r="X7" s="46">
        <f t="shared" ref="X7" si="2">(P7+W7)*1.051127</f>
        <v>26244.227802408004</v>
      </c>
      <c r="Y7" s="47">
        <f t="shared" ref="Y7:Y8" si="3">X7*1.21</f>
        <v>31755.515640913683</v>
      </c>
    </row>
    <row r="8" spans="1:25" ht="16.5" thickBot="1" x14ac:dyDescent="0.3">
      <c r="A8" s="48" t="s">
        <v>22</v>
      </c>
      <c r="B8" s="63">
        <f>+[1]Sheet1!$H$11</f>
        <v>1</v>
      </c>
      <c r="C8" s="64">
        <f>+[1]Sheet1!$J$11</f>
        <v>1600</v>
      </c>
      <c r="D8" s="64">
        <f>+[1]Sheet1!$J$11</f>
        <v>1600</v>
      </c>
      <c r="E8" s="64">
        <f>+[1]Sheet1!$J$11</f>
        <v>1600</v>
      </c>
      <c r="F8" s="64">
        <f>+[1]Sheet1!$J$11</f>
        <v>1600</v>
      </c>
      <c r="G8" s="64">
        <f>+[1]Sheet1!$J$11</f>
        <v>1600</v>
      </c>
      <c r="H8" s="64">
        <f>+[1]Sheet1!$J$11</f>
        <v>1600</v>
      </c>
      <c r="I8" s="49">
        <f>+[1]Sheet1!P11</f>
        <v>791496</v>
      </c>
      <c r="J8" s="49">
        <f>+[1]Sheet1!Q11</f>
        <v>939151</v>
      </c>
      <c r="K8" s="49">
        <f>+[1]Sheet1!R11</f>
        <v>466656</v>
      </c>
      <c r="L8" s="49">
        <f>+[1]Sheet1!S11</f>
        <v>447603</v>
      </c>
      <c r="M8" s="49">
        <f>+[1]Sheet1!T11</f>
        <v>686625</v>
      </c>
      <c r="N8" s="49">
        <f>+[1]Sheet1!U11</f>
        <v>2163921</v>
      </c>
      <c r="O8" s="50">
        <f>SUM(I8:N8)</f>
        <v>5495452</v>
      </c>
      <c r="P8" s="67">
        <f>SUMPRODUCT($C8:$H8,'Peajes '!$C6:$H6)</f>
        <v>173230.06719999999</v>
      </c>
      <c r="Q8" s="16"/>
      <c r="R8" s="16"/>
      <c r="S8" s="16"/>
      <c r="T8" s="16"/>
      <c r="U8" s="16"/>
      <c r="V8" s="16"/>
      <c r="W8" s="52">
        <f>SUMPRODUCT(I8:N8,Q8:V8)/100</f>
        <v>0</v>
      </c>
      <c r="X8" s="53">
        <f>(P8+W8)*1.051127</f>
        <v>182086.80084573437</v>
      </c>
      <c r="Y8" s="54">
        <f t="shared" si="3"/>
        <v>220325.02902333857</v>
      </c>
    </row>
    <row r="10" spans="1:25" x14ac:dyDescent="0.2">
      <c r="O10" s="55"/>
    </row>
    <row r="11" spans="1:25" x14ac:dyDescent="0.2">
      <c r="O11" s="55"/>
    </row>
    <row r="12" spans="1:25" x14ac:dyDescent="0.2">
      <c r="I12" s="56"/>
      <c r="O12" s="55"/>
    </row>
    <row r="13" spans="1:25" x14ac:dyDescent="0.2">
      <c r="I13" s="56"/>
    </row>
    <row r="14" spans="1:25" x14ac:dyDescent="0.2">
      <c r="H14" s="56"/>
      <c r="I14" s="56"/>
    </row>
    <row r="15" spans="1:25" x14ac:dyDescent="0.2">
      <c r="H15" s="56"/>
      <c r="I15" s="56"/>
    </row>
    <row r="16" spans="1:25" x14ac:dyDescent="0.2">
      <c r="H16" s="56"/>
      <c r="I16" s="56"/>
    </row>
    <row r="17" spans="5:9" x14ac:dyDescent="0.2">
      <c r="H17" s="56"/>
      <c r="I17" s="56"/>
    </row>
    <row r="18" spans="5:9" x14ac:dyDescent="0.2">
      <c r="E18" s="17" t="s">
        <v>31</v>
      </c>
      <c r="H18" s="56"/>
      <c r="I18" s="56"/>
    </row>
    <row r="19" spans="5:9" x14ac:dyDescent="0.2">
      <c r="H19" s="56"/>
      <c r="I19" s="56"/>
    </row>
    <row r="20" spans="5:9" x14ac:dyDescent="0.2">
      <c r="H20" s="56"/>
      <c r="I20" s="56"/>
    </row>
    <row r="21" spans="5:9" x14ac:dyDescent="0.2">
      <c r="H21" s="56"/>
      <c r="I21" s="56"/>
    </row>
    <row r="22" spans="5:9" x14ac:dyDescent="0.2">
      <c r="H22" s="56"/>
      <c r="I22" s="56"/>
    </row>
    <row r="23" spans="5:9" x14ac:dyDescent="0.2">
      <c r="H23" s="56"/>
      <c r="I23" s="56"/>
    </row>
    <row r="24" spans="5:9" x14ac:dyDescent="0.2">
      <c r="H24" s="56"/>
    </row>
    <row r="25" spans="5:9" x14ac:dyDescent="0.2">
      <c r="H25" s="56"/>
    </row>
  </sheetData>
  <mergeCells count="4">
    <mergeCell ref="A2:B3"/>
    <mergeCell ref="C4:H4"/>
    <mergeCell ref="I4:N4"/>
    <mergeCell ref="Q4:V4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ignoredErrors>
    <ignoredError sqref="O8 W8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25"/>
  <sheetViews>
    <sheetView showGridLines="0" topLeftCell="J1" zoomScale="75" workbookViewId="0">
      <selection activeCell="Y2" sqref="Y2"/>
    </sheetView>
  </sheetViews>
  <sheetFormatPr defaultRowHeight="12.75" x14ac:dyDescent="0.2"/>
  <cols>
    <col min="1" max="1" width="9.140625" style="17"/>
    <col min="2" max="2" width="28.42578125" style="17" bestFit="1" customWidth="1"/>
    <col min="3" max="7" width="10.85546875" style="17" bestFit="1" customWidth="1"/>
    <col min="8" max="8" width="16.140625" style="17" bestFit="1" customWidth="1"/>
    <col min="9" max="10" width="14.85546875" style="17" bestFit="1" customWidth="1"/>
    <col min="11" max="11" width="13.7109375" style="17" bestFit="1" customWidth="1"/>
    <col min="12" max="14" width="14.85546875" style="17" bestFit="1" customWidth="1"/>
    <col min="15" max="15" width="13.7109375" style="17" bestFit="1" customWidth="1"/>
    <col min="16" max="16" width="14.28515625" style="17" customWidth="1"/>
    <col min="17" max="22" width="9.5703125" style="17" customWidth="1"/>
    <col min="23" max="23" width="23.28515625" style="17" customWidth="1"/>
    <col min="24" max="24" width="19.85546875" style="17" customWidth="1"/>
    <col min="25" max="25" width="18.140625" style="17" customWidth="1"/>
    <col min="26" max="16384" width="9.140625" style="17"/>
  </cols>
  <sheetData>
    <row r="2" spans="1:25" x14ac:dyDescent="0.2">
      <c r="A2" s="72" t="s">
        <v>29</v>
      </c>
      <c r="B2" s="72"/>
      <c r="Y2" s="88">
        <f>+SUM(Y6:Y8)</f>
        <v>328528.79434098228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8"/>
      <c r="W4" s="18"/>
      <c r="X4" s="18"/>
      <c r="Y4" s="18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23" t="s">
        <v>19</v>
      </c>
      <c r="X5" s="23" t="s">
        <v>20</v>
      </c>
      <c r="Y5" s="23" t="s">
        <v>21</v>
      </c>
    </row>
    <row r="6" spans="1:25" ht="15.75" thickBot="1" x14ac:dyDescent="0.3">
      <c r="A6" s="27" t="s">
        <v>26</v>
      </c>
      <c r="B6" s="28">
        <f>+[1]Sheet1!H5</f>
        <v>8</v>
      </c>
      <c r="C6" s="68">
        <f>+[1]Sheet1!J5</f>
        <v>788.98</v>
      </c>
      <c r="D6" s="68">
        <f>+[1]Sheet1!K5</f>
        <v>788.98</v>
      </c>
      <c r="E6" s="68">
        <f>+[1]Sheet1!L5</f>
        <v>788.98</v>
      </c>
      <c r="F6" s="57">
        <f>+[1]Sheet1!M5</f>
        <v>0</v>
      </c>
      <c r="G6" s="57">
        <f>+[1]Sheet1!N5</f>
        <v>0</v>
      </c>
      <c r="H6" s="57">
        <f>+[1]Sheet1!O5</f>
        <v>0</v>
      </c>
      <c r="I6" s="31">
        <f>+[1]Sheet1!P5</f>
        <v>243383</v>
      </c>
      <c r="J6" s="31">
        <f>+[1]Sheet1!Q5</f>
        <v>673900</v>
      </c>
      <c r="K6" s="31">
        <f>+[1]Sheet1!R5</f>
        <v>306619</v>
      </c>
      <c r="L6" s="31">
        <f>+[1]Sheet1!S5</f>
        <v>0</v>
      </c>
      <c r="M6" s="31">
        <f>+[1]Sheet1!T5</f>
        <v>0</v>
      </c>
      <c r="N6" s="31">
        <f>+[1]Sheet1!U5</f>
        <v>0</v>
      </c>
      <c r="O6" s="31">
        <f>SUM(I6:N6)</f>
        <v>1223902</v>
      </c>
      <c r="P6" s="32">
        <f>SUMPRODUCT($C6:$H6,'Peajes '!$C4:$H4)</f>
        <v>64268.551374600007</v>
      </c>
      <c r="Q6" s="16"/>
      <c r="R6" s="16"/>
      <c r="S6" s="16"/>
      <c r="T6" s="33"/>
      <c r="U6" s="33"/>
      <c r="V6" s="34"/>
      <c r="W6" s="35">
        <f t="shared" ref="W6:W7" si="0">SUMPRODUCT(I6:N6,Q6:V6)/100</f>
        <v>0</v>
      </c>
      <c r="X6" s="36">
        <f t="shared" ref="X6:X7" si="1">(P6+W6)*1.051127</f>
        <v>67554.409600729181</v>
      </c>
      <c r="Y6" s="37">
        <f t="shared" ref="Y6:Y8" si="2">X6*1.21</f>
        <v>81740.835616882308</v>
      </c>
    </row>
    <row r="7" spans="1:25" ht="15.75" thickBot="1" x14ac:dyDescent="0.3">
      <c r="A7" s="38" t="s">
        <v>27</v>
      </c>
      <c r="B7" s="28">
        <f>+[1]Sheet1!H6</f>
        <v>1</v>
      </c>
      <c r="C7" s="57">
        <f>+[1]Sheet1!J6</f>
        <v>200</v>
      </c>
      <c r="D7" s="57">
        <f>+[1]Sheet1!K6</f>
        <v>200</v>
      </c>
      <c r="E7" s="57">
        <f>+[1]Sheet1!L6</f>
        <v>200</v>
      </c>
      <c r="F7" s="57">
        <f>+[1]Sheet1!M6</f>
        <v>0</v>
      </c>
      <c r="G7" s="57">
        <f>+[1]Sheet1!N6</f>
        <v>0</v>
      </c>
      <c r="H7" s="57">
        <f>+[1]Sheet1!O6</f>
        <v>0</v>
      </c>
      <c r="I7" s="31">
        <f>+[1]Sheet1!P6</f>
        <v>89788</v>
      </c>
      <c r="J7" s="31">
        <f>+[1]Sheet1!Q6</f>
        <v>163897</v>
      </c>
      <c r="K7" s="31">
        <f>+[1]Sheet1!R6</f>
        <v>128058</v>
      </c>
      <c r="L7" s="31">
        <f>+[1]Sheet1!S6</f>
        <v>0</v>
      </c>
      <c r="M7" s="31">
        <f>+[1]Sheet1!T6</f>
        <v>0</v>
      </c>
      <c r="N7" s="31">
        <f>+[1]Sheet1!U6</f>
        <v>0</v>
      </c>
      <c r="O7" s="41">
        <f t="shared" ref="O7" si="3">SUM(I7:N7)</f>
        <v>381743</v>
      </c>
      <c r="P7" s="42">
        <f>SUMPRODUCT($C7:$H7,'Peajes '!$C5:$H5)</f>
        <v>20806.420000000002</v>
      </c>
      <c r="Q7" s="16"/>
      <c r="R7" s="16"/>
      <c r="S7" s="16"/>
      <c r="T7" s="43"/>
      <c r="U7" s="43"/>
      <c r="V7" s="44"/>
      <c r="W7" s="45">
        <f t="shared" si="0"/>
        <v>0</v>
      </c>
      <c r="X7" s="46">
        <f t="shared" si="1"/>
        <v>21870.189835339999</v>
      </c>
      <c r="Y7" s="47">
        <f t="shared" si="2"/>
        <v>26462.929700761397</v>
      </c>
    </row>
    <row r="8" spans="1:25" ht="15.75" thickBot="1" x14ac:dyDescent="0.3">
      <c r="A8" s="48" t="s">
        <v>22</v>
      </c>
      <c r="B8" s="28">
        <f>+[1]Sheet1!H7</f>
        <v>1</v>
      </c>
      <c r="C8" s="57">
        <f>+[1]Sheet1!J7</f>
        <v>1600</v>
      </c>
      <c r="D8" s="57">
        <f>+[1]Sheet1!K7</f>
        <v>1600</v>
      </c>
      <c r="E8" s="57">
        <f>+[1]Sheet1!L7</f>
        <v>1600</v>
      </c>
      <c r="F8" s="57">
        <f>+[1]Sheet1!M7</f>
        <v>1600</v>
      </c>
      <c r="G8" s="57">
        <f>+[1]Sheet1!N7</f>
        <v>1600</v>
      </c>
      <c r="H8" s="57">
        <f>+[1]Sheet1!O7</f>
        <v>1600</v>
      </c>
      <c r="I8" s="31">
        <f>+[1]Sheet1!P7</f>
        <v>680267</v>
      </c>
      <c r="J8" s="31">
        <f>+[1]Sheet1!Q7</f>
        <v>697401</v>
      </c>
      <c r="K8" s="31">
        <f>+[1]Sheet1!R7</f>
        <v>628500</v>
      </c>
      <c r="L8" s="31">
        <f>+[1]Sheet1!S7</f>
        <v>643832</v>
      </c>
      <c r="M8" s="31">
        <f>+[1]Sheet1!T7</f>
        <v>733384</v>
      </c>
      <c r="N8" s="31">
        <f>+[1]Sheet1!U7</f>
        <v>2302345</v>
      </c>
      <c r="O8" s="50">
        <f>SUM(I8:N8)</f>
        <v>5685729</v>
      </c>
      <c r="P8" s="51">
        <f>SUMPRODUCT($C8:$H8,'Peajes '!$C6:$H6)</f>
        <v>173230.06719999999</v>
      </c>
      <c r="Q8" s="16"/>
      <c r="R8" s="16"/>
      <c r="S8" s="16"/>
      <c r="T8" s="16"/>
      <c r="U8" s="16"/>
      <c r="V8" s="16"/>
      <c r="W8" s="52">
        <f>SUMPRODUCT(I8:N8,Q8:V8)/100</f>
        <v>0</v>
      </c>
      <c r="X8" s="53">
        <f>(P8+W8)*1.051127</f>
        <v>182086.80084573437</v>
      </c>
      <c r="Y8" s="54">
        <f t="shared" si="2"/>
        <v>220325.02902333857</v>
      </c>
    </row>
    <row r="10" spans="1:25" x14ac:dyDescent="0.2">
      <c r="O10" s="55"/>
    </row>
    <row r="14" spans="1:25" x14ac:dyDescent="0.2">
      <c r="H14" s="56"/>
    </row>
    <row r="15" spans="1:25" x14ac:dyDescent="0.2">
      <c r="H15" s="56"/>
    </row>
    <row r="16" spans="1:25" x14ac:dyDescent="0.2">
      <c r="H16" s="56"/>
      <c r="N16" s="55"/>
    </row>
    <row r="17" spans="8:8" x14ac:dyDescent="0.2">
      <c r="H17" s="56"/>
    </row>
    <row r="18" spans="8:8" x14ac:dyDescent="0.2">
      <c r="H18" s="56"/>
    </row>
    <row r="19" spans="8:8" x14ac:dyDescent="0.2">
      <c r="H19" s="56"/>
    </row>
    <row r="20" spans="8:8" x14ac:dyDescent="0.2">
      <c r="H20" s="56"/>
    </row>
    <row r="21" spans="8:8" x14ac:dyDescent="0.2">
      <c r="H21" s="56"/>
    </row>
    <row r="22" spans="8:8" x14ac:dyDescent="0.2">
      <c r="H22" s="56"/>
    </row>
    <row r="23" spans="8:8" x14ac:dyDescent="0.2">
      <c r="H23" s="56"/>
    </row>
    <row r="24" spans="8:8" x14ac:dyDescent="0.2">
      <c r="H24" s="56"/>
    </row>
    <row r="25" spans="8:8" x14ac:dyDescent="0.2">
      <c r="H25" s="56"/>
    </row>
  </sheetData>
  <mergeCells count="4">
    <mergeCell ref="C4:H4"/>
    <mergeCell ref="I4:N4"/>
    <mergeCell ref="Q4:V4"/>
    <mergeCell ref="A2:B3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ignoredErrors>
    <ignoredError sqref="O6:O8 W6:W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25"/>
  <sheetViews>
    <sheetView showGridLines="0" topLeftCell="J1" zoomScale="75" workbookViewId="0">
      <selection activeCell="Y2" sqref="Y2"/>
    </sheetView>
  </sheetViews>
  <sheetFormatPr defaultRowHeight="12.75" x14ac:dyDescent="0.2"/>
  <cols>
    <col min="1" max="1" width="9.140625" style="17"/>
    <col min="2" max="2" width="28.42578125" style="17" bestFit="1" customWidth="1"/>
    <col min="3" max="4" width="10.85546875" style="17" bestFit="1" customWidth="1"/>
    <col min="5" max="5" width="17.28515625" style="17" bestFit="1" customWidth="1"/>
    <col min="6" max="7" width="10.85546875" style="17" bestFit="1" customWidth="1"/>
    <col min="8" max="8" width="16.140625" style="17" bestFit="1" customWidth="1"/>
    <col min="9" max="9" width="15.7109375" style="17" bestFit="1" customWidth="1"/>
    <col min="10" max="10" width="14.85546875" style="17" bestFit="1" customWidth="1"/>
    <col min="11" max="11" width="13.7109375" style="17" bestFit="1" customWidth="1"/>
    <col min="12" max="15" width="14.85546875" style="17" bestFit="1" customWidth="1"/>
    <col min="16" max="16" width="14.28515625" style="17" customWidth="1"/>
    <col min="17" max="22" width="9.5703125" style="17" customWidth="1"/>
    <col min="23" max="23" width="22.5703125" style="17" customWidth="1"/>
    <col min="24" max="24" width="24.7109375" style="17" customWidth="1"/>
    <col min="25" max="25" width="23.7109375" style="17" customWidth="1"/>
    <col min="26" max="16384" width="9.140625" style="17"/>
  </cols>
  <sheetData>
    <row r="2" spans="1:25" x14ac:dyDescent="0.2">
      <c r="A2" s="72" t="s">
        <v>30</v>
      </c>
      <c r="B2" s="72"/>
      <c r="Y2" s="88">
        <f>+SUM(Y6:Y8)</f>
        <v>631395.61700898083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8"/>
      <c r="W4" s="18"/>
      <c r="X4" s="18"/>
      <c r="Y4" s="18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23" t="s">
        <v>19</v>
      </c>
      <c r="X5" s="23" t="s">
        <v>20</v>
      </c>
      <c r="Y5" s="23" t="s">
        <v>21</v>
      </c>
    </row>
    <row r="6" spans="1:25" ht="15.75" thickBot="1" x14ac:dyDescent="0.3">
      <c r="A6" s="27" t="s">
        <v>26</v>
      </c>
      <c r="B6" s="60">
        <f>+[1]Sheet1!H18</f>
        <v>15</v>
      </c>
      <c r="C6" s="29">
        <f>+[1]Sheet1!J18</f>
        <v>1279.18</v>
      </c>
      <c r="D6" s="29">
        <f>+[1]Sheet1!K18</f>
        <v>1279.18</v>
      </c>
      <c r="E6" s="29">
        <f>+[1]Sheet1!L18</f>
        <v>1279.18</v>
      </c>
      <c r="F6" s="29">
        <f>+[1]Sheet1!M18</f>
        <v>0</v>
      </c>
      <c r="G6" s="29">
        <f>+[1]Sheet1!N18</f>
        <v>0</v>
      </c>
      <c r="H6" s="29">
        <f>+[1]Sheet1!O18</f>
        <v>0</v>
      </c>
      <c r="I6" s="29">
        <f>+[1]Sheet1!P18</f>
        <v>375687.92000000004</v>
      </c>
      <c r="J6" s="29">
        <f>+[1]Sheet1!Q18</f>
        <v>948045.44000000006</v>
      </c>
      <c r="K6" s="29">
        <f>+[1]Sheet1!R18</f>
        <v>492022.48</v>
      </c>
      <c r="L6" s="29">
        <f>+[1]Sheet1!S18</f>
        <v>0</v>
      </c>
      <c r="M6" s="29">
        <f>+[1]Sheet1!T18</f>
        <v>0</v>
      </c>
      <c r="N6" s="29">
        <f>+[1]Sheet1!U18</f>
        <v>0</v>
      </c>
      <c r="O6" s="31">
        <f>SUM(I6:N6)</f>
        <v>1815755.84</v>
      </c>
      <c r="P6" s="69">
        <f>SUMPRODUCT($C6:$H6,'Peajes '!$C4:$H4)</f>
        <v>104199.15022860002</v>
      </c>
      <c r="Q6" s="16"/>
      <c r="R6" s="16"/>
      <c r="S6" s="16"/>
      <c r="T6" s="33"/>
      <c r="U6" s="33"/>
      <c r="V6" s="34"/>
      <c r="W6" s="37">
        <f t="shared" ref="W6:W7" si="0">SUMPRODUCT(I6:N6,Q6:V6)/100</f>
        <v>0</v>
      </c>
      <c r="X6" s="36">
        <f t="shared" ref="X6:X7" si="1">(P6+W6)*1.051127</f>
        <v>109526.54018233765</v>
      </c>
      <c r="Y6" s="37">
        <f t="shared" ref="Y6:Y8" si="2">X6*1.21</f>
        <v>132527.11362062854</v>
      </c>
    </row>
    <row r="7" spans="1:25" ht="15.75" thickBot="1" x14ac:dyDescent="0.3">
      <c r="A7" s="38" t="s">
        <v>27</v>
      </c>
      <c r="B7" s="60">
        <f>+[1]Sheet1!H19</f>
        <v>3</v>
      </c>
      <c r="C7" s="29">
        <f>+[1]Sheet1!J19</f>
        <v>440</v>
      </c>
      <c r="D7" s="29">
        <f>+[1]Sheet1!K19</f>
        <v>440</v>
      </c>
      <c r="E7" s="29">
        <f>+[1]Sheet1!L19</f>
        <v>440</v>
      </c>
      <c r="F7" s="29">
        <f>+[1]Sheet1!M19</f>
        <v>0</v>
      </c>
      <c r="G7" s="29">
        <f>+[1]Sheet1!N19</f>
        <v>0</v>
      </c>
      <c r="H7" s="29">
        <f>+[1]Sheet1!O19</f>
        <v>0</v>
      </c>
      <c r="I7" s="29">
        <f>+[1]Sheet1!P19</f>
        <v>175712</v>
      </c>
      <c r="J7" s="29">
        <f>+[1]Sheet1!Q19</f>
        <v>342305</v>
      </c>
      <c r="K7" s="29">
        <f>+[1]Sheet1!R19</f>
        <v>322170</v>
      </c>
      <c r="L7" s="29">
        <f>+[1]Sheet1!S19</f>
        <v>0</v>
      </c>
      <c r="M7" s="29">
        <f>+[1]Sheet1!T19</f>
        <v>0</v>
      </c>
      <c r="N7" s="29">
        <f>+[1]Sheet1!U19</f>
        <v>0</v>
      </c>
      <c r="O7" s="41">
        <f t="shared" ref="O7" si="3">SUM(I7:N7)</f>
        <v>840187</v>
      </c>
      <c r="P7" s="70">
        <f>SUMPRODUCT($C7:$H7,'Peajes '!$C5:$H5)</f>
        <v>45774.124000000003</v>
      </c>
      <c r="Q7" s="16"/>
      <c r="R7" s="16"/>
      <c r="S7" s="16"/>
      <c r="T7" s="43"/>
      <c r="U7" s="43"/>
      <c r="V7" s="44"/>
      <c r="W7" s="47">
        <f t="shared" si="0"/>
        <v>0</v>
      </c>
      <c r="X7" s="46">
        <f t="shared" si="1"/>
        <v>48114.417637748003</v>
      </c>
      <c r="Y7" s="47">
        <f t="shared" si="2"/>
        <v>58218.445341675084</v>
      </c>
    </row>
    <row r="8" spans="1:25" ht="15.75" thickBot="1" x14ac:dyDescent="0.3">
      <c r="A8" s="48" t="s">
        <v>22</v>
      </c>
      <c r="B8" s="60">
        <f>+[1]Sheet1!H20</f>
        <v>2</v>
      </c>
      <c r="C8" s="29">
        <f>+[1]Sheet1!J20</f>
        <v>3200</v>
      </c>
      <c r="D8" s="29">
        <f>+[1]Sheet1!K20</f>
        <v>3200</v>
      </c>
      <c r="E8" s="29">
        <f>+[1]Sheet1!L20</f>
        <v>3200</v>
      </c>
      <c r="F8" s="29">
        <f>+[1]Sheet1!M20</f>
        <v>3200</v>
      </c>
      <c r="G8" s="29">
        <f>+[1]Sheet1!N20</f>
        <v>3200</v>
      </c>
      <c r="H8" s="29">
        <f>+[1]Sheet1!O20</f>
        <v>3200</v>
      </c>
      <c r="I8" s="29">
        <f>+[1]Sheet1!P20</f>
        <v>1471763</v>
      </c>
      <c r="J8" s="29">
        <f>+[1]Sheet1!Q20</f>
        <v>1636552</v>
      </c>
      <c r="K8" s="29">
        <f>+[1]Sheet1!R20</f>
        <v>1095156</v>
      </c>
      <c r="L8" s="29">
        <f>+[1]Sheet1!S20</f>
        <v>1091435</v>
      </c>
      <c r="M8" s="29">
        <f>+[1]Sheet1!T20</f>
        <v>1420009</v>
      </c>
      <c r="N8" s="29">
        <f>+[1]Sheet1!U20</f>
        <v>4466266</v>
      </c>
      <c r="O8" s="50">
        <f>SUM(I8:N8)</f>
        <v>11181181</v>
      </c>
      <c r="P8" s="71">
        <f>SUMPRODUCT($C8:$H8,'Peajes '!$C6:$H6)</f>
        <v>346460.13439999998</v>
      </c>
      <c r="Q8" s="16"/>
      <c r="R8" s="16"/>
      <c r="S8" s="16"/>
      <c r="T8" s="16"/>
      <c r="U8" s="16"/>
      <c r="V8" s="16"/>
      <c r="W8" s="54">
        <f>SUMPRODUCT(I8:N8,Q8:V8)/100</f>
        <v>0</v>
      </c>
      <c r="X8" s="53">
        <f>(P8+W8)*1.051127</f>
        <v>364173.60169146874</v>
      </c>
      <c r="Y8" s="54">
        <f t="shared" si="2"/>
        <v>440650.05804667715</v>
      </c>
    </row>
    <row r="10" spans="1:25" x14ac:dyDescent="0.2">
      <c r="O10" s="55"/>
    </row>
    <row r="12" spans="1:25" x14ac:dyDescent="0.2">
      <c r="I12" s="56"/>
    </row>
    <row r="13" spans="1:25" x14ac:dyDescent="0.2">
      <c r="E13" s="56"/>
      <c r="I13" s="56"/>
    </row>
    <row r="14" spans="1:25" x14ac:dyDescent="0.2">
      <c r="E14" s="56"/>
      <c r="H14" s="56"/>
      <c r="I14" s="56"/>
    </row>
    <row r="15" spans="1:25" x14ac:dyDescent="0.2">
      <c r="E15" s="56"/>
      <c r="H15" s="56"/>
      <c r="I15" s="56"/>
    </row>
    <row r="16" spans="1:25" x14ac:dyDescent="0.2">
      <c r="E16" s="56"/>
      <c r="H16" s="56"/>
      <c r="I16" s="56"/>
    </row>
    <row r="17" spans="5:9" x14ac:dyDescent="0.2">
      <c r="E17" s="56"/>
      <c r="H17" s="56"/>
      <c r="I17" s="56"/>
    </row>
    <row r="18" spans="5:9" x14ac:dyDescent="0.2">
      <c r="E18" s="56"/>
      <c r="H18" s="56"/>
      <c r="I18" s="56"/>
    </row>
    <row r="19" spans="5:9" x14ac:dyDescent="0.2">
      <c r="E19" s="56"/>
      <c r="H19" s="56"/>
      <c r="I19" s="56"/>
    </row>
    <row r="20" spans="5:9" x14ac:dyDescent="0.2">
      <c r="E20" s="56"/>
      <c r="H20" s="56"/>
      <c r="I20" s="56"/>
    </row>
    <row r="21" spans="5:9" x14ac:dyDescent="0.2">
      <c r="E21" s="56"/>
      <c r="H21" s="56"/>
      <c r="I21" s="56"/>
    </row>
    <row r="22" spans="5:9" x14ac:dyDescent="0.2">
      <c r="E22" s="56"/>
      <c r="H22" s="56"/>
      <c r="I22" s="56"/>
    </row>
    <row r="23" spans="5:9" x14ac:dyDescent="0.2">
      <c r="E23" s="56"/>
      <c r="H23" s="56"/>
      <c r="I23" s="56"/>
    </row>
    <row r="24" spans="5:9" x14ac:dyDescent="0.2">
      <c r="E24" s="56"/>
      <c r="H24" s="56"/>
    </row>
    <row r="25" spans="5:9" x14ac:dyDescent="0.2">
      <c r="H25" s="56"/>
    </row>
  </sheetData>
  <mergeCells count="4">
    <mergeCell ref="A2:B3"/>
    <mergeCell ref="C4:H4"/>
    <mergeCell ref="I4:N4"/>
    <mergeCell ref="Q4:V4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ignoredErrors>
    <ignoredError sqref="O8 W8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25"/>
  <sheetViews>
    <sheetView showGridLines="0" topLeftCell="L1" zoomScale="75" workbookViewId="0">
      <selection activeCell="Y3" sqref="Y3"/>
    </sheetView>
  </sheetViews>
  <sheetFormatPr defaultRowHeight="12.75" x14ac:dyDescent="0.2"/>
  <cols>
    <col min="1" max="1" width="9.140625" style="17"/>
    <col min="2" max="2" width="28.42578125" style="17" bestFit="1" customWidth="1"/>
    <col min="3" max="7" width="10.85546875" style="17" bestFit="1" customWidth="1"/>
    <col min="8" max="8" width="16.140625" style="17" bestFit="1" customWidth="1"/>
    <col min="9" max="9" width="15.7109375" style="17" bestFit="1" customWidth="1"/>
    <col min="10" max="10" width="14.85546875" style="17" bestFit="1" customWidth="1"/>
    <col min="11" max="11" width="13.7109375" style="17" bestFit="1" customWidth="1"/>
    <col min="12" max="14" width="14.85546875" style="17" bestFit="1" customWidth="1"/>
    <col min="15" max="15" width="13.7109375" style="17" bestFit="1" customWidth="1"/>
    <col min="16" max="16" width="14.28515625" style="17" customWidth="1"/>
    <col min="17" max="22" width="9.5703125" style="17" customWidth="1"/>
    <col min="23" max="23" width="20.140625" style="17" customWidth="1"/>
    <col min="24" max="24" width="21.85546875" style="17" customWidth="1"/>
    <col min="25" max="25" width="20.42578125" style="17" customWidth="1"/>
    <col min="26" max="16384" width="9.140625" style="17"/>
  </cols>
  <sheetData>
    <row r="2" spans="1:25" x14ac:dyDescent="0.2">
      <c r="A2" s="72" t="s">
        <v>28</v>
      </c>
      <c r="B2" s="72"/>
      <c r="Y2" s="88">
        <f>+SUM(Y6:Y8)</f>
        <v>302866.82266799849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36" customHeight="1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7"/>
      <c r="W4" s="80" t="s">
        <v>34</v>
      </c>
      <c r="X4" s="81"/>
      <c r="Y4" s="82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58" t="s">
        <v>19</v>
      </c>
      <c r="X5" s="58" t="s">
        <v>20</v>
      </c>
      <c r="Y5" s="58" t="s">
        <v>21</v>
      </c>
    </row>
    <row r="6" spans="1:25" ht="15.75" thickBot="1" x14ac:dyDescent="0.3">
      <c r="A6" s="27" t="s">
        <v>26</v>
      </c>
      <c r="B6" s="60">
        <f>+'1 AÑO Cáceres'!B6</f>
        <v>7</v>
      </c>
      <c r="C6" s="60">
        <f>+'1 AÑO Cáceres'!C6</f>
        <v>490.2</v>
      </c>
      <c r="D6" s="60">
        <f>+'1 AÑO Cáceres'!D6</f>
        <v>490.2</v>
      </c>
      <c r="E6" s="60">
        <f>+'1 AÑO Cáceres'!E6</f>
        <v>490.2</v>
      </c>
      <c r="F6" s="60">
        <f>+'1 AÑO Cáceres'!F6</f>
        <v>0</v>
      </c>
      <c r="G6" s="60">
        <f>+'1 AÑO Cáceres'!G6</f>
        <v>0</v>
      </c>
      <c r="H6" s="60">
        <f>+'1 AÑO Cáceres'!H6</f>
        <v>0</v>
      </c>
      <c r="I6" s="60">
        <f>+'1 AÑO Cáceres'!I6</f>
        <v>132304.92000000001</v>
      </c>
      <c r="J6" s="60">
        <f>+'1 AÑO Cáceres'!J6</f>
        <v>274145.44</v>
      </c>
      <c r="K6" s="60">
        <f>+'1 AÑO Cáceres'!K6</f>
        <v>185403.48</v>
      </c>
      <c r="L6" s="60">
        <f>+'1 AÑO Cáceres'!L6</f>
        <v>0</v>
      </c>
      <c r="M6" s="60">
        <f>+'1 AÑO Cáceres'!M6</f>
        <v>0</v>
      </c>
      <c r="N6" s="60">
        <f>+'1 AÑO Cáceres'!N6</f>
        <v>0</v>
      </c>
      <c r="O6" s="31">
        <f>SUM(I6:N6)</f>
        <v>591853.84</v>
      </c>
      <c r="P6" s="65">
        <f>SUMPRODUCT($C6:$H6,'Peajes '!$C4:$H4)</f>
        <v>39930.598854000003</v>
      </c>
      <c r="Q6" s="16"/>
      <c r="R6" s="16"/>
      <c r="S6" s="16"/>
      <c r="T6" s="33"/>
      <c r="U6" s="33"/>
      <c r="V6" s="34"/>
      <c r="W6" s="35">
        <f>SUMPRODUCT(I6:N6,Q6:V6)/100</f>
        <v>0</v>
      </c>
      <c r="X6" s="36">
        <f>(P6+W6)*1.051127</f>
        <v>41972.130581608457</v>
      </c>
      <c r="Y6" s="37">
        <f>X6*1.21</f>
        <v>50786.278003746229</v>
      </c>
    </row>
    <row r="7" spans="1:25" ht="15.75" thickBot="1" x14ac:dyDescent="0.3">
      <c r="A7" s="38" t="s">
        <v>27</v>
      </c>
      <c r="B7" s="60">
        <f>+'1 AÑO Cáceres'!B7</f>
        <v>2</v>
      </c>
      <c r="C7" s="60">
        <f>+'1 AÑO Cáceres'!C7</f>
        <v>240</v>
      </c>
      <c r="D7" s="60">
        <f>+'1 AÑO Cáceres'!D7</f>
        <v>240</v>
      </c>
      <c r="E7" s="60">
        <f>+'1 AÑO Cáceres'!E7</f>
        <v>240</v>
      </c>
      <c r="F7" s="60">
        <f>+'1 AÑO Cáceres'!F7</f>
        <v>0</v>
      </c>
      <c r="G7" s="60">
        <f>+'1 AÑO Cáceres'!G7</f>
        <v>0</v>
      </c>
      <c r="H7" s="60">
        <f>+'1 AÑO Cáceres'!H7</f>
        <v>0</v>
      </c>
      <c r="I7" s="60">
        <f>+'1 AÑO Cáceres'!I7</f>
        <v>85924</v>
      </c>
      <c r="J7" s="60">
        <f>+'1 AÑO Cáceres'!J7</f>
        <v>178408</v>
      </c>
      <c r="K7" s="60">
        <f>+'1 AÑO Cáceres'!K7</f>
        <v>194112</v>
      </c>
      <c r="L7" s="60">
        <f>+'1 AÑO Cáceres'!L7</f>
        <v>0</v>
      </c>
      <c r="M7" s="60">
        <f>+'1 AÑO Cáceres'!M7</f>
        <v>0</v>
      </c>
      <c r="N7" s="60">
        <f>+'1 AÑO Cáceres'!N7</f>
        <v>0</v>
      </c>
      <c r="O7" s="41">
        <f t="shared" ref="O7" si="0">SUM(I7:N7)</f>
        <v>458444</v>
      </c>
      <c r="P7" s="66">
        <f>SUMPRODUCT($C7:$H7,'Peajes '!$C5:$H5)</f>
        <v>24967.704000000005</v>
      </c>
      <c r="Q7" s="16"/>
      <c r="R7" s="16"/>
      <c r="S7" s="16"/>
      <c r="T7" s="43"/>
      <c r="U7" s="43"/>
      <c r="V7" s="44"/>
      <c r="W7" s="45">
        <f t="shared" ref="W7" si="1">SUMPRODUCT(I7:N7,Q7:V7)/100</f>
        <v>0</v>
      </c>
      <c r="X7" s="46">
        <f t="shared" ref="X7" si="2">(P7+W7)*1.051127</f>
        <v>26244.227802408004</v>
      </c>
      <c r="Y7" s="47">
        <f t="shared" ref="Y7:Y8" si="3">X7*1.21</f>
        <v>31755.515640913683</v>
      </c>
    </row>
    <row r="8" spans="1:25" ht="15.75" thickBot="1" x14ac:dyDescent="0.3">
      <c r="A8" s="48" t="s">
        <v>22</v>
      </c>
      <c r="B8" s="60">
        <f>+'1 AÑO Cáceres'!B8</f>
        <v>1</v>
      </c>
      <c r="C8" s="60">
        <f>+'1 AÑO Cáceres'!C8</f>
        <v>1600</v>
      </c>
      <c r="D8" s="60">
        <f>+'1 AÑO Cáceres'!D8</f>
        <v>1600</v>
      </c>
      <c r="E8" s="60">
        <f>+'1 AÑO Cáceres'!E8</f>
        <v>1600</v>
      </c>
      <c r="F8" s="60">
        <f>+'1 AÑO Cáceres'!F8</f>
        <v>1600</v>
      </c>
      <c r="G8" s="60">
        <f>+'1 AÑO Cáceres'!G8</f>
        <v>1600</v>
      </c>
      <c r="H8" s="60">
        <f>+'1 AÑO Cáceres'!H8</f>
        <v>1600</v>
      </c>
      <c r="I8" s="60">
        <f>+'1 AÑO Cáceres'!I8</f>
        <v>791496</v>
      </c>
      <c r="J8" s="60">
        <f>+'1 AÑO Cáceres'!J8</f>
        <v>939151</v>
      </c>
      <c r="K8" s="60">
        <f>+'1 AÑO Cáceres'!K8</f>
        <v>466656</v>
      </c>
      <c r="L8" s="60">
        <f>+'1 AÑO Cáceres'!L8</f>
        <v>447603</v>
      </c>
      <c r="M8" s="60">
        <f>+'1 AÑO Cáceres'!M8</f>
        <v>686625</v>
      </c>
      <c r="N8" s="60">
        <f>+'1 AÑO Cáceres'!N8</f>
        <v>2163921</v>
      </c>
      <c r="O8" s="50">
        <f>SUM(I8:N8)</f>
        <v>5495452</v>
      </c>
      <c r="P8" s="67">
        <f>SUMPRODUCT($C8:$H8,'Peajes '!$C6:$H6)</f>
        <v>173230.06719999999</v>
      </c>
      <c r="Q8" s="16"/>
      <c r="R8" s="16"/>
      <c r="S8" s="16"/>
      <c r="T8" s="16"/>
      <c r="U8" s="16"/>
      <c r="V8" s="16"/>
      <c r="W8" s="52">
        <f>SUMPRODUCT(I8:N8,Q8:V8)/100</f>
        <v>0</v>
      </c>
      <c r="X8" s="53">
        <f>(P8+W8)*1.051127</f>
        <v>182086.80084573437</v>
      </c>
      <c r="Y8" s="54">
        <f t="shared" si="3"/>
        <v>220325.02902333857</v>
      </c>
    </row>
    <row r="10" spans="1:25" x14ac:dyDescent="0.2">
      <c r="O10" s="55"/>
    </row>
    <row r="11" spans="1:25" x14ac:dyDescent="0.2">
      <c r="O11" s="55"/>
      <c r="V11" s="59" t="s">
        <v>33</v>
      </c>
      <c r="W11" s="79" t="s">
        <v>32</v>
      </c>
      <c r="X11" s="79"/>
      <c r="Y11" s="79"/>
    </row>
    <row r="12" spans="1:25" ht="54" customHeight="1" x14ac:dyDescent="0.2">
      <c r="I12" s="56"/>
      <c r="O12" s="55"/>
      <c r="W12" s="79"/>
      <c r="X12" s="79"/>
      <c r="Y12" s="79"/>
    </row>
    <row r="13" spans="1:25" x14ac:dyDescent="0.2">
      <c r="I13" s="56"/>
    </row>
    <row r="14" spans="1:25" x14ac:dyDescent="0.2">
      <c r="H14" s="56"/>
      <c r="I14" s="56"/>
    </row>
    <row r="15" spans="1:25" x14ac:dyDescent="0.2">
      <c r="H15" s="56"/>
      <c r="I15" s="56"/>
    </row>
    <row r="16" spans="1:25" x14ac:dyDescent="0.2">
      <c r="H16" s="56"/>
      <c r="I16" s="56"/>
    </row>
    <row r="17" spans="5:9" x14ac:dyDescent="0.2">
      <c r="H17" s="56"/>
      <c r="I17" s="56"/>
    </row>
    <row r="18" spans="5:9" x14ac:dyDescent="0.2">
      <c r="E18" s="17" t="s">
        <v>31</v>
      </c>
      <c r="H18" s="56"/>
      <c r="I18" s="56"/>
    </row>
    <row r="19" spans="5:9" x14ac:dyDescent="0.2">
      <c r="H19" s="56"/>
      <c r="I19" s="56"/>
    </row>
    <row r="20" spans="5:9" x14ac:dyDescent="0.2">
      <c r="H20" s="56"/>
      <c r="I20" s="56"/>
    </row>
    <row r="21" spans="5:9" x14ac:dyDescent="0.2">
      <c r="H21" s="56"/>
      <c r="I21" s="56"/>
    </row>
    <row r="22" spans="5:9" x14ac:dyDescent="0.2">
      <c r="H22" s="56"/>
      <c r="I22" s="56"/>
    </row>
    <row r="23" spans="5:9" x14ac:dyDescent="0.2">
      <c r="H23" s="56"/>
      <c r="I23" s="56"/>
    </row>
    <row r="24" spans="5:9" x14ac:dyDescent="0.2">
      <c r="H24" s="56"/>
    </row>
    <row r="25" spans="5:9" x14ac:dyDescent="0.2">
      <c r="H25" s="56"/>
    </row>
  </sheetData>
  <mergeCells count="6">
    <mergeCell ref="W11:Y12"/>
    <mergeCell ref="A2:B3"/>
    <mergeCell ref="C4:H4"/>
    <mergeCell ref="I4:N4"/>
    <mergeCell ref="Q4:V4"/>
    <mergeCell ref="W4:Y4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25"/>
  <sheetViews>
    <sheetView showGridLines="0" topLeftCell="J1" zoomScale="75" workbookViewId="0">
      <selection activeCell="Y3" sqref="Y3"/>
    </sheetView>
  </sheetViews>
  <sheetFormatPr defaultRowHeight="12.75" x14ac:dyDescent="0.2"/>
  <cols>
    <col min="1" max="1" width="9.140625" style="17"/>
    <col min="2" max="2" width="28.42578125" style="17" bestFit="1" customWidth="1"/>
    <col min="3" max="7" width="10.85546875" style="17" bestFit="1" customWidth="1"/>
    <col min="8" max="8" width="16.140625" style="17" bestFit="1" customWidth="1"/>
    <col min="9" max="10" width="14.85546875" style="17" bestFit="1" customWidth="1"/>
    <col min="11" max="11" width="13.7109375" style="17" bestFit="1" customWidth="1"/>
    <col min="12" max="14" width="14.85546875" style="17" bestFit="1" customWidth="1"/>
    <col min="15" max="15" width="13.7109375" style="17" bestFit="1" customWidth="1"/>
    <col min="16" max="16" width="14.28515625" style="17" customWidth="1"/>
    <col min="17" max="22" width="9.5703125" style="17" customWidth="1"/>
    <col min="23" max="23" width="23.28515625" style="17" customWidth="1"/>
    <col min="24" max="24" width="19.85546875" style="17" customWidth="1"/>
    <col min="25" max="25" width="18.140625" style="17" customWidth="1"/>
    <col min="26" max="16384" width="9.140625" style="17"/>
  </cols>
  <sheetData>
    <row r="2" spans="1:25" x14ac:dyDescent="0.2">
      <c r="A2" s="72" t="s">
        <v>29</v>
      </c>
      <c r="B2" s="72"/>
      <c r="Y2" s="88">
        <f>+SUM(Y6:Y8)</f>
        <v>328528.79434098228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8"/>
      <c r="W4" s="80" t="s">
        <v>34</v>
      </c>
      <c r="X4" s="81"/>
      <c r="Y4" s="82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23" t="s">
        <v>19</v>
      </c>
      <c r="X5" s="23" t="s">
        <v>20</v>
      </c>
      <c r="Y5" s="23" t="s">
        <v>21</v>
      </c>
    </row>
    <row r="6" spans="1:25" ht="15.75" thickBot="1" x14ac:dyDescent="0.3">
      <c r="A6" s="27" t="s">
        <v>26</v>
      </c>
      <c r="B6" s="28">
        <f>+'1 AÑO Badajoz'!B6</f>
        <v>8</v>
      </c>
      <c r="C6" s="28">
        <f>+'1 AÑO Badajoz'!C6</f>
        <v>788.98</v>
      </c>
      <c r="D6" s="28">
        <f>+'1 AÑO Badajoz'!D6</f>
        <v>788.98</v>
      </c>
      <c r="E6" s="28">
        <f>+'1 AÑO Badajoz'!E6</f>
        <v>788.98</v>
      </c>
      <c r="F6" s="28">
        <f>+'1 AÑO Badajoz'!F6</f>
        <v>0</v>
      </c>
      <c r="G6" s="28">
        <f>+'1 AÑO Badajoz'!G6</f>
        <v>0</v>
      </c>
      <c r="H6" s="28">
        <f>+'1 AÑO Badajoz'!H6</f>
        <v>0</v>
      </c>
      <c r="I6" s="28">
        <f>+'1 AÑO Badajoz'!I6</f>
        <v>243383</v>
      </c>
      <c r="J6" s="28">
        <f>+'1 AÑO Badajoz'!J6</f>
        <v>673900</v>
      </c>
      <c r="K6" s="28">
        <f>+'1 AÑO Badajoz'!K6</f>
        <v>306619</v>
      </c>
      <c r="L6" s="28">
        <f>+'1 AÑO Badajoz'!L6</f>
        <v>0</v>
      </c>
      <c r="M6" s="28">
        <f>+'1 AÑO Badajoz'!M6</f>
        <v>0</v>
      </c>
      <c r="N6" s="28">
        <f>+'1 AÑO Badajoz'!N6</f>
        <v>0</v>
      </c>
      <c r="O6" s="31">
        <f>SUM(I6:N6)</f>
        <v>1223902</v>
      </c>
      <c r="P6" s="32">
        <f>SUMPRODUCT($C6:$H6,'Peajes '!$C4:$H4)</f>
        <v>64268.551374600007</v>
      </c>
      <c r="Q6" s="16"/>
      <c r="R6" s="16"/>
      <c r="S6" s="16"/>
      <c r="T6" s="33"/>
      <c r="U6" s="33"/>
      <c r="V6" s="34"/>
      <c r="W6" s="35">
        <f t="shared" ref="W6:W7" si="0">SUMPRODUCT(I6:N6,Q6:V6)/100</f>
        <v>0</v>
      </c>
      <c r="X6" s="36">
        <f t="shared" ref="X6:X7" si="1">(P6+W6)*1.051127</f>
        <v>67554.409600729181</v>
      </c>
      <c r="Y6" s="37">
        <f t="shared" ref="Y6:Y8" si="2">X6*1.21</f>
        <v>81740.835616882308</v>
      </c>
    </row>
    <row r="7" spans="1:25" ht="15.75" thickBot="1" x14ac:dyDescent="0.3">
      <c r="A7" s="38" t="s">
        <v>27</v>
      </c>
      <c r="B7" s="28">
        <f>+'1 AÑO Badajoz'!B7</f>
        <v>1</v>
      </c>
      <c r="C7" s="28">
        <f>+'1 AÑO Badajoz'!C7</f>
        <v>200</v>
      </c>
      <c r="D7" s="28">
        <f>+'1 AÑO Badajoz'!D7</f>
        <v>200</v>
      </c>
      <c r="E7" s="28">
        <f>+'1 AÑO Badajoz'!E7</f>
        <v>200</v>
      </c>
      <c r="F7" s="28">
        <f>+'1 AÑO Badajoz'!F7</f>
        <v>0</v>
      </c>
      <c r="G7" s="28">
        <f>+'1 AÑO Badajoz'!G7</f>
        <v>0</v>
      </c>
      <c r="H7" s="28">
        <f>+'1 AÑO Badajoz'!H7</f>
        <v>0</v>
      </c>
      <c r="I7" s="28">
        <f>+'1 AÑO Badajoz'!I7</f>
        <v>89788</v>
      </c>
      <c r="J7" s="28">
        <f>+'1 AÑO Badajoz'!J7</f>
        <v>163897</v>
      </c>
      <c r="K7" s="28">
        <f>+'1 AÑO Badajoz'!K7</f>
        <v>128058</v>
      </c>
      <c r="L7" s="28">
        <f>+'1 AÑO Badajoz'!L7</f>
        <v>0</v>
      </c>
      <c r="M7" s="28">
        <f>+'1 AÑO Badajoz'!M7</f>
        <v>0</v>
      </c>
      <c r="N7" s="28">
        <f>+'1 AÑO Badajoz'!N7</f>
        <v>0</v>
      </c>
      <c r="O7" s="41">
        <f t="shared" ref="O7" si="3">SUM(I7:N7)</f>
        <v>381743</v>
      </c>
      <c r="P7" s="42">
        <f>SUMPRODUCT($C7:$H7,'Peajes '!$C5:$H5)</f>
        <v>20806.420000000002</v>
      </c>
      <c r="Q7" s="16"/>
      <c r="R7" s="16"/>
      <c r="S7" s="16"/>
      <c r="T7" s="43"/>
      <c r="U7" s="43"/>
      <c r="V7" s="44"/>
      <c r="W7" s="45">
        <f t="shared" si="0"/>
        <v>0</v>
      </c>
      <c r="X7" s="46">
        <f t="shared" si="1"/>
        <v>21870.189835339999</v>
      </c>
      <c r="Y7" s="47">
        <f t="shared" si="2"/>
        <v>26462.929700761397</v>
      </c>
    </row>
    <row r="8" spans="1:25" ht="15.75" thickBot="1" x14ac:dyDescent="0.3">
      <c r="A8" s="48" t="s">
        <v>22</v>
      </c>
      <c r="B8" s="28">
        <f>+'1 AÑO Badajoz'!B8</f>
        <v>1</v>
      </c>
      <c r="C8" s="28">
        <f>+'1 AÑO Badajoz'!C8</f>
        <v>1600</v>
      </c>
      <c r="D8" s="28">
        <f>+'1 AÑO Badajoz'!D8</f>
        <v>1600</v>
      </c>
      <c r="E8" s="28">
        <f>+'1 AÑO Badajoz'!E8</f>
        <v>1600</v>
      </c>
      <c r="F8" s="28">
        <f>+'1 AÑO Badajoz'!F8</f>
        <v>1600</v>
      </c>
      <c r="G8" s="28">
        <f>+'1 AÑO Badajoz'!G8</f>
        <v>1600</v>
      </c>
      <c r="H8" s="28">
        <f>+'1 AÑO Badajoz'!H8</f>
        <v>1600</v>
      </c>
      <c r="I8" s="28">
        <f>+'1 AÑO Badajoz'!I8</f>
        <v>680267</v>
      </c>
      <c r="J8" s="28">
        <f>+'1 AÑO Badajoz'!J8</f>
        <v>697401</v>
      </c>
      <c r="K8" s="28">
        <f>+'1 AÑO Badajoz'!K8</f>
        <v>628500</v>
      </c>
      <c r="L8" s="28">
        <f>+'1 AÑO Badajoz'!L8</f>
        <v>643832</v>
      </c>
      <c r="M8" s="28">
        <f>+'1 AÑO Badajoz'!M8</f>
        <v>733384</v>
      </c>
      <c r="N8" s="28">
        <f>+'1 AÑO Badajoz'!N8</f>
        <v>2302345</v>
      </c>
      <c r="O8" s="50">
        <f>SUM(I8:N8)</f>
        <v>5685729</v>
      </c>
      <c r="P8" s="51">
        <f>SUMPRODUCT($C8:$H8,'Peajes '!$C6:$H6)</f>
        <v>173230.06719999999</v>
      </c>
      <c r="Q8" s="16"/>
      <c r="R8" s="16"/>
      <c r="S8" s="16"/>
      <c r="T8" s="16"/>
      <c r="U8" s="16"/>
      <c r="V8" s="16"/>
      <c r="W8" s="52">
        <f>SUMPRODUCT(I8:N8,Q8:V8)/100</f>
        <v>0</v>
      </c>
      <c r="X8" s="53">
        <f>(P8+W8)*1.051127</f>
        <v>182086.80084573437</v>
      </c>
      <c r="Y8" s="54">
        <f t="shared" si="2"/>
        <v>220325.02902333857</v>
      </c>
    </row>
    <row r="10" spans="1:25" x14ac:dyDescent="0.2">
      <c r="O10" s="55"/>
      <c r="V10" s="59" t="s">
        <v>33</v>
      </c>
      <c r="W10" s="79" t="s">
        <v>32</v>
      </c>
      <c r="X10" s="79"/>
      <c r="Y10" s="79"/>
    </row>
    <row r="11" spans="1:25" ht="69.75" customHeight="1" x14ac:dyDescent="0.2">
      <c r="W11" s="79"/>
      <c r="X11" s="79"/>
      <c r="Y11" s="79"/>
    </row>
    <row r="14" spans="1:25" x14ac:dyDescent="0.2">
      <c r="H14" s="56"/>
    </row>
    <row r="15" spans="1:25" x14ac:dyDescent="0.2">
      <c r="H15" s="56"/>
    </row>
    <row r="16" spans="1:25" x14ac:dyDescent="0.2">
      <c r="H16" s="56"/>
      <c r="N16" s="55"/>
    </row>
    <row r="17" spans="8:8" x14ac:dyDescent="0.2">
      <c r="H17" s="56"/>
    </row>
    <row r="18" spans="8:8" x14ac:dyDescent="0.2">
      <c r="H18" s="56"/>
    </row>
    <row r="19" spans="8:8" x14ac:dyDescent="0.2">
      <c r="H19" s="56"/>
    </row>
    <row r="20" spans="8:8" x14ac:dyDescent="0.2">
      <c r="H20" s="56"/>
    </row>
    <row r="21" spans="8:8" x14ac:dyDescent="0.2">
      <c r="H21" s="56"/>
    </row>
    <row r="22" spans="8:8" x14ac:dyDescent="0.2">
      <c r="H22" s="56"/>
    </row>
    <row r="23" spans="8:8" x14ac:dyDescent="0.2">
      <c r="H23" s="56"/>
    </row>
    <row r="24" spans="8:8" x14ac:dyDescent="0.2">
      <c r="H24" s="56"/>
    </row>
    <row r="25" spans="8:8" x14ac:dyDescent="0.2">
      <c r="H25" s="56"/>
    </row>
  </sheetData>
  <mergeCells count="6">
    <mergeCell ref="W10:Y11"/>
    <mergeCell ref="A2:B3"/>
    <mergeCell ref="C4:H4"/>
    <mergeCell ref="I4:N4"/>
    <mergeCell ref="Q4:V4"/>
    <mergeCell ref="W4:Y4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5"/>
  <sheetViews>
    <sheetView showGridLines="0" topLeftCell="L1" zoomScale="75" workbookViewId="0">
      <selection activeCell="Y2" sqref="Y2"/>
    </sheetView>
  </sheetViews>
  <sheetFormatPr defaultRowHeight="12.75" x14ac:dyDescent="0.2"/>
  <cols>
    <col min="1" max="1" width="9.140625" style="17"/>
    <col min="2" max="2" width="28.42578125" style="17" bestFit="1" customWidth="1"/>
    <col min="3" max="4" width="10.85546875" style="17" bestFit="1" customWidth="1"/>
    <col min="5" max="5" width="17.28515625" style="17" bestFit="1" customWidth="1"/>
    <col min="6" max="7" width="10.85546875" style="17" bestFit="1" customWidth="1"/>
    <col min="8" max="8" width="16.140625" style="17" bestFit="1" customWidth="1"/>
    <col min="9" max="9" width="15.7109375" style="17" bestFit="1" customWidth="1"/>
    <col min="10" max="10" width="14.85546875" style="17" bestFit="1" customWidth="1"/>
    <col min="11" max="11" width="13.7109375" style="17" bestFit="1" customWidth="1"/>
    <col min="12" max="15" width="14.85546875" style="17" bestFit="1" customWidth="1"/>
    <col min="16" max="16" width="14.28515625" style="17" customWidth="1"/>
    <col min="17" max="22" width="9.5703125" style="17" customWidth="1"/>
    <col min="23" max="23" width="22.5703125" style="17" customWidth="1"/>
    <col min="24" max="24" width="24.7109375" style="17" customWidth="1"/>
    <col min="25" max="25" width="23.7109375" style="17" customWidth="1"/>
    <col min="26" max="16384" width="9.140625" style="17"/>
  </cols>
  <sheetData>
    <row r="2" spans="1:25" x14ac:dyDescent="0.2">
      <c r="A2" s="72" t="s">
        <v>30</v>
      </c>
      <c r="B2" s="72"/>
      <c r="Y2" s="88">
        <f>+SUM(Y6:Y8)</f>
        <v>631395.61700898083</v>
      </c>
    </row>
    <row r="3" spans="1:25" ht="15" thickBot="1" x14ac:dyDescent="0.25">
      <c r="A3" s="72"/>
      <c r="B3" s="7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thickBot="1" x14ac:dyDescent="0.3">
      <c r="A4" s="18"/>
      <c r="B4" s="18"/>
      <c r="C4" s="73" t="s">
        <v>0</v>
      </c>
      <c r="D4" s="74"/>
      <c r="E4" s="74"/>
      <c r="F4" s="74"/>
      <c r="G4" s="74"/>
      <c r="H4" s="75"/>
      <c r="I4" s="73" t="s">
        <v>1</v>
      </c>
      <c r="J4" s="74"/>
      <c r="K4" s="74"/>
      <c r="L4" s="74"/>
      <c r="M4" s="74"/>
      <c r="N4" s="75"/>
      <c r="O4" s="18"/>
      <c r="P4" s="18"/>
      <c r="Q4" s="76" t="s">
        <v>2</v>
      </c>
      <c r="R4" s="77"/>
      <c r="S4" s="77"/>
      <c r="T4" s="77"/>
      <c r="U4" s="77"/>
      <c r="V4" s="78"/>
      <c r="W4" s="80" t="s">
        <v>34</v>
      </c>
      <c r="X4" s="81"/>
      <c r="Y4" s="82"/>
    </row>
    <row r="5" spans="1:25" ht="30.75" thickBot="1" x14ac:dyDescent="0.3">
      <c r="A5" s="14" t="s">
        <v>3</v>
      </c>
      <c r="B5" s="15" t="s">
        <v>4</v>
      </c>
      <c r="C5" s="19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19" t="s">
        <v>5</v>
      </c>
      <c r="J5" s="20" t="s">
        <v>6</v>
      </c>
      <c r="K5" s="20" t="s">
        <v>7</v>
      </c>
      <c r="L5" s="20" t="s">
        <v>8</v>
      </c>
      <c r="M5" s="20" t="s">
        <v>9</v>
      </c>
      <c r="N5" s="21" t="s">
        <v>10</v>
      </c>
      <c r="O5" s="22" t="s">
        <v>11</v>
      </c>
      <c r="P5" s="23" t="s">
        <v>12</v>
      </c>
      <c r="Q5" s="24" t="s">
        <v>13</v>
      </c>
      <c r="R5" s="25" t="s">
        <v>14</v>
      </c>
      <c r="S5" s="25" t="s">
        <v>15</v>
      </c>
      <c r="T5" s="25" t="s">
        <v>16</v>
      </c>
      <c r="U5" s="25" t="s">
        <v>17</v>
      </c>
      <c r="V5" s="26" t="s">
        <v>18</v>
      </c>
      <c r="W5" s="23" t="s">
        <v>19</v>
      </c>
      <c r="X5" s="23" t="s">
        <v>20</v>
      </c>
      <c r="Y5" s="23" t="s">
        <v>21</v>
      </c>
    </row>
    <row r="6" spans="1:25" ht="15.75" thickBot="1" x14ac:dyDescent="0.3">
      <c r="A6" s="27" t="s">
        <v>26</v>
      </c>
      <c r="B6" s="60">
        <f>+'1 AÑO Agregado'!B6</f>
        <v>15</v>
      </c>
      <c r="C6" s="60">
        <f>+'1 AÑO Agregado'!C6</f>
        <v>1279.18</v>
      </c>
      <c r="D6" s="60">
        <f>+'1 AÑO Agregado'!D6</f>
        <v>1279.18</v>
      </c>
      <c r="E6" s="60">
        <f>+'1 AÑO Agregado'!E6</f>
        <v>1279.18</v>
      </c>
      <c r="F6" s="60">
        <f>+'1 AÑO Agregado'!F6</f>
        <v>0</v>
      </c>
      <c r="G6" s="60">
        <f>+'1 AÑO Agregado'!G6</f>
        <v>0</v>
      </c>
      <c r="H6" s="60">
        <f>+'1 AÑO Agregado'!H6</f>
        <v>0</v>
      </c>
      <c r="I6" s="60">
        <f>+'1 AÑO Agregado'!I6</f>
        <v>375687.92000000004</v>
      </c>
      <c r="J6" s="60">
        <f>+'1 AÑO Agregado'!J6</f>
        <v>948045.44000000006</v>
      </c>
      <c r="K6" s="60">
        <f>+'1 AÑO Agregado'!K6</f>
        <v>492022.48</v>
      </c>
      <c r="L6" s="60">
        <f>+'1 AÑO Agregado'!L6</f>
        <v>0</v>
      </c>
      <c r="M6" s="60">
        <f>+'1 AÑO Agregado'!M6</f>
        <v>0</v>
      </c>
      <c r="N6" s="60">
        <f>+'1 AÑO Agregado'!N6</f>
        <v>0</v>
      </c>
      <c r="O6" s="31">
        <f>SUM(I6:N6)</f>
        <v>1815755.84</v>
      </c>
      <c r="P6" s="69">
        <f>SUMPRODUCT($C6:$H6,'Peajes '!$C4:$H4)</f>
        <v>104199.15022860002</v>
      </c>
      <c r="Q6" s="16"/>
      <c r="R6" s="16"/>
      <c r="S6" s="16"/>
      <c r="T6" s="33"/>
      <c r="U6" s="33"/>
      <c r="V6" s="34"/>
      <c r="W6" s="37">
        <f t="shared" ref="W6:W7" si="0">SUMPRODUCT(I6:N6,Q6:V6)/100</f>
        <v>0</v>
      </c>
      <c r="X6" s="36">
        <f t="shared" ref="X6:X7" si="1">(P6+W6)*1.051127</f>
        <v>109526.54018233765</v>
      </c>
      <c r="Y6" s="37">
        <f t="shared" ref="Y6:Y8" si="2">X6*1.21</f>
        <v>132527.11362062854</v>
      </c>
    </row>
    <row r="7" spans="1:25" ht="15.75" thickBot="1" x14ac:dyDescent="0.3">
      <c r="A7" s="38" t="s">
        <v>27</v>
      </c>
      <c r="B7" s="60">
        <f>+'1 AÑO Agregado'!B7</f>
        <v>3</v>
      </c>
      <c r="C7" s="60">
        <f>+'1 AÑO Agregado'!C7</f>
        <v>440</v>
      </c>
      <c r="D7" s="60">
        <f>+'1 AÑO Agregado'!D7</f>
        <v>440</v>
      </c>
      <c r="E7" s="60">
        <f>+'1 AÑO Agregado'!E7</f>
        <v>440</v>
      </c>
      <c r="F7" s="60">
        <f>+'1 AÑO Agregado'!F7</f>
        <v>0</v>
      </c>
      <c r="G7" s="60">
        <f>+'1 AÑO Agregado'!G7</f>
        <v>0</v>
      </c>
      <c r="H7" s="60">
        <f>+'1 AÑO Agregado'!H7</f>
        <v>0</v>
      </c>
      <c r="I7" s="60">
        <f>+'1 AÑO Agregado'!I7</f>
        <v>175712</v>
      </c>
      <c r="J7" s="60">
        <f>+'1 AÑO Agregado'!J7</f>
        <v>342305</v>
      </c>
      <c r="K7" s="60">
        <f>+'1 AÑO Agregado'!K7</f>
        <v>322170</v>
      </c>
      <c r="L7" s="60">
        <f>+'1 AÑO Agregado'!L7</f>
        <v>0</v>
      </c>
      <c r="M7" s="60">
        <f>+'1 AÑO Agregado'!M7</f>
        <v>0</v>
      </c>
      <c r="N7" s="60">
        <f>+'1 AÑO Agregado'!N7</f>
        <v>0</v>
      </c>
      <c r="O7" s="41">
        <f t="shared" ref="O7" si="3">SUM(I7:N7)</f>
        <v>840187</v>
      </c>
      <c r="P7" s="70">
        <f>SUMPRODUCT($C7:$H7,'Peajes '!$C5:$H5)</f>
        <v>45774.124000000003</v>
      </c>
      <c r="Q7" s="16"/>
      <c r="R7" s="16"/>
      <c r="S7" s="16"/>
      <c r="T7" s="43"/>
      <c r="U7" s="43"/>
      <c r="V7" s="44"/>
      <c r="W7" s="47">
        <f t="shared" si="0"/>
        <v>0</v>
      </c>
      <c r="X7" s="46">
        <f t="shared" si="1"/>
        <v>48114.417637748003</v>
      </c>
      <c r="Y7" s="47">
        <f t="shared" si="2"/>
        <v>58218.445341675084</v>
      </c>
    </row>
    <row r="8" spans="1:25" ht="15.75" thickBot="1" x14ac:dyDescent="0.3">
      <c r="A8" s="48" t="s">
        <v>22</v>
      </c>
      <c r="B8" s="60">
        <f>+'1 AÑO Agregado'!B8</f>
        <v>2</v>
      </c>
      <c r="C8" s="60">
        <f>+'1 AÑO Agregado'!C8</f>
        <v>3200</v>
      </c>
      <c r="D8" s="60">
        <f>+'1 AÑO Agregado'!D8</f>
        <v>3200</v>
      </c>
      <c r="E8" s="60">
        <f>+'1 AÑO Agregado'!E8</f>
        <v>3200</v>
      </c>
      <c r="F8" s="60">
        <f>+'1 AÑO Agregado'!F8</f>
        <v>3200</v>
      </c>
      <c r="G8" s="60">
        <f>+'1 AÑO Agregado'!G8</f>
        <v>3200</v>
      </c>
      <c r="H8" s="60">
        <f>+'1 AÑO Agregado'!H8</f>
        <v>3200</v>
      </c>
      <c r="I8" s="60">
        <f>+'1 AÑO Agregado'!I8</f>
        <v>1471763</v>
      </c>
      <c r="J8" s="60">
        <f>+'1 AÑO Agregado'!J8</f>
        <v>1636552</v>
      </c>
      <c r="K8" s="60">
        <f>+'1 AÑO Agregado'!K8</f>
        <v>1095156</v>
      </c>
      <c r="L8" s="60">
        <f>+'1 AÑO Agregado'!L8</f>
        <v>1091435</v>
      </c>
      <c r="M8" s="60">
        <f>+'1 AÑO Agregado'!M8</f>
        <v>1420009</v>
      </c>
      <c r="N8" s="60">
        <f>+'1 AÑO Agregado'!N8</f>
        <v>4466266</v>
      </c>
      <c r="O8" s="50">
        <f>SUM(I8:N8)</f>
        <v>11181181</v>
      </c>
      <c r="P8" s="71">
        <f>SUMPRODUCT($C8:$H8,'Peajes '!$C6:$H6)</f>
        <v>346460.13439999998</v>
      </c>
      <c r="Q8" s="16"/>
      <c r="R8" s="16"/>
      <c r="S8" s="16"/>
      <c r="T8" s="16"/>
      <c r="U8" s="16"/>
      <c r="V8" s="16"/>
      <c r="W8" s="54">
        <f>SUMPRODUCT(I8:N8,Q8:V8)/100</f>
        <v>0</v>
      </c>
      <c r="X8" s="53">
        <f>(P8+W8)*1.051127</f>
        <v>364173.60169146874</v>
      </c>
      <c r="Y8" s="54">
        <f t="shared" si="2"/>
        <v>440650.05804667715</v>
      </c>
    </row>
    <row r="10" spans="1:25" x14ac:dyDescent="0.2">
      <c r="O10" s="55"/>
      <c r="V10" s="59" t="s">
        <v>33</v>
      </c>
      <c r="W10" s="79" t="s">
        <v>32</v>
      </c>
      <c r="X10" s="79"/>
      <c r="Y10" s="79"/>
    </row>
    <row r="11" spans="1:25" ht="67.5" customHeight="1" x14ac:dyDescent="0.2">
      <c r="W11" s="79"/>
      <c r="X11" s="79"/>
      <c r="Y11" s="79"/>
    </row>
    <row r="12" spans="1:25" x14ac:dyDescent="0.2">
      <c r="I12" s="56"/>
    </row>
    <row r="13" spans="1:25" x14ac:dyDescent="0.2">
      <c r="E13" s="56"/>
      <c r="I13" s="56"/>
    </row>
    <row r="14" spans="1:25" x14ac:dyDescent="0.2">
      <c r="E14" s="56"/>
      <c r="H14" s="56"/>
      <c r="I14" s="56"/>
    </row>
    <row r="15" spans="1:25" x14ac:dyDescent="0.2">
      <c r="E15" s="56"/>
      <c r="H15" s="56"/>
      <c r="I15" s="56"/>
    </row>
    <row r="16" spans="1:25" x14ac:dyDescent="0.2">
      <c r="E16" s="56"/>
      <c r="H16" s="56"/>
      <c r="I16" s="56"/>
    </row>
    <row r="17" spans="5:9" x14ac:dyDescent="0.2">
      <c r="E17" s="56"/>
      <c r="H17" s="56"/>
      <c r="I17" s="56"/>
    </row>
    <row r="18" spans="5:9" x14ac:dyDescent="0.2">
      <c r="E18" s="56"/>
      <c r="H18" s="56"/>
      <c r="I18" s="56"/>
    </row>
    <row r="19" spans="5:9" x14ac:dyDescent="0.2">
      <c r="E19" s="56"/>
      <c r="H19" s="56"/>
      <c r="I19" s="56"/>
    </row>
    <row r="20" spans="5:9" x14ac:dyDescent="0.2">
      <c r="E20" s="56"/>
      <c r="H20" s="56"/>
      <c r="I20" s="56"/>
    </row>
    <row r="21" spans="5:9" x14ac:dyDescent="0.2">
      <c r="E21" s="56"/>
      <c r="H21" s="56"/>
      <c r="I21" s="56"/>
    </row>
    <row r="22" spans="5:9" x14ac:dyDescent="0.2">
      <c r="E22" s="56"/>
      <c r="H22" s="56"/>
      <c r="I22" s="56"/>
    </row>
    <row r="23" spans="5:9" x14ac:dyDescent="0.2">
      <c r="E23" s="56"/>
      <c r="H23" s="56"/>
      <c r="I23" s="56"/>
    </row>
    <row r="24" spans="5:9" x14ac:dyDescent="0.2">
      <c r="E24" s="56"/>
      <c r="H24" s="56"/>
    </row>
    <row r="25" spans="5:9" x14ac:dyDescent="0.2">
      <c r="H25" s="56"/>
    </row>
  </sheetData>
  <mergeCells count="6">
    <mergeCell ref="W10:Y11"/>
    <mergeCell ref="A2:B3"/>
    <mergeCell ref="C4:H4"/>
    <mergeCell ref="I4:N4"/>
    <mergeCell ref="Q4:V4"/>
    <mergeCell ref="W4:Y4"/>
  </mergeCells>
  <pageMargins left="0.39370078740157483" right="0.39370078740157483" top="0.8" bottom="0.39370078740157483" header="0" footer="0.19685039370078741"/>
  <pageSetup paperSize="9" orientation="landscape" r:id="rId1"/>
  <headerFooter alignWithMargins="0">
    <oddHeader>&amp;R&amp;G</oddHeader>
    <oddFooter>&amp;C&amp;8&amp;P&amp;R&amp;6&amp;F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  <pageSetUpPr fitToPage="1"/>
  </sheetPr>
  <dimension ref="B1:N7"/>
  <sheetViews>
    <sheetView showGridLines="0" zoomScale="75" workbookViewId="0">
      <selection activeCell="I27" sqref="I27"/>
    </sheetView>
  </sheetViews>
  <sheetFormatPr defaultRowHeight="12.75" x14ac:dyDescent="0.2"/>
  <cols>
    <col min="1" max="1" width="11.42578125" bestFit="1" customWidth="1"/>
    <col min="2" max="2" width="13.85546875" bestFit="1" customWidth="1"/>
    <col min="3" max="4" width="14.7109375" bestFit="1" customWidth="1"/>
    <col min="5" max="5" width="15.28515625" customWidth="1"/>
    <col min="6" max="6" width="15.85546875" customWidth="1"/>
    <col min="7" max="7" width="15.28515625" customWidth="1"/>
    <col min="8" max="14" width="13.140625" bestFit="1" customWidth="1"/>
  </cols>
  <sheetData>
    <row r="1" spans="2:14" ht="13.5" thickBot="1" x14ac:dyDescent="0.25">
      <c r="B1" s="7"/>
    </row>
    <row r="2" spans="2:14" ht="18.75" thickBot="1" x14ac:dyDescent="0.3">
      <c r="B2" s="7"/>
      <c r="C2" s="83" t="s">
        <v>23</v>
      </c>
      <c r="D2" s="84"/>
      <c r="E2" s="84"/>
      <c r="F2" s="84"/>
      <c r="G2" s="84"/>
      <c r="H2" s="85"/>
      <c r="I2" s="83" t="s">
        <v>24</v>
      </c>
      <c r="J2" s="84"/>
      <c r="K2" s="84"/>
      <c r="L2" s="84"/>
      <c r="M2" s="84"/>
      <c r="N2" s="85"/>
    </row>
    <row r="3" spans="2:14" ht="18.75" thickBot="1" x14ac:dyDescent="0.3">
      <c r="B3" s="8" t="s">
        <v>25</v>
      </c>
      <c r="C3" s="13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>
        <v>10</v>
      </c>
      <c r="I3" s="13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2" t="s">
        <v>10</v>
      </c>
    </row>
    <row r="4" spans="2:14" ht="18" x14ac:dyDescent="0.25">
      <c r="B4" s="9" t="s">
        <v>26</v>
      </c>
      <c r="C4" s="1">
        <v>40.728884999999998</v>
      </c>
      <c r="D4" s="2">
        <v>24.437330000000003</v>
      </c>
      <c r="E4" s="2">
        <v>16.291555000000002</v>
      </c>
      <c r="F4" s="2">
        <v>0</v>
      </c>
      <c r="G4" s="2">
        <v>0</v>
      </c>
      <c r="H4" s="3">
        <v>0</v>
      </c>
      <c r="I4" s="1">
        <v>1.8762000000000001E-2</v>
      </c>
      <c r="J4" s="1">
        <v>1.2574999999999999E-2</v>
      </c>
      <c r="K4" s="1">
        <v>4.6699999999999997E-3</v>
      </c>
      <c r="L4" s="1">
        <v>0</v>
      </c>
      <c r="M4" s="2">
        <v>0</v>
      </c>
      <c r="N4" s="3">
        <v>0</v>
      </c>
    </row>
    <row r="5" spans="2:14" ht="18" x14ac:dyDescent="0.25">
      <c r="B5" s="9" t="s">
        <v>27</v>
      </c>
      <c r="C5" s="1">
        <v>59.173680000000004</v>
      </c>
      <c r="D5" s="2">
        <v>36.490689000000003</v>
      </c>
      <c r="E5" s="2">
        <v>8.3677309999999991</v>
      </c>
      <c r="F5" s="2">
        <v>0</v>
      </c>
      <c r="G5" s="2">
        <v>0</v>
      </c>
      <c r="H5" s="3">
        <v>0</v>
      </c>
      <c r="I5" s="1">
        <v>1.4335000000000001E-2</v>
      </c>
      <c r="J5" s="2">
        <v>1.2754000000000001E-2</v>
      </c>
      <c r="K5" s="2">
        <v>7.8049999999999994E-3</v>
      </c>
      <c r="L5" s="2">
        <v>0</v>
      </c>
      <c r="M5" s="2">
        <v>0</v>
      </c>
      <c r="N5" s="3">
        <v>0</v>
      </c>
    </row>
    <row r="6" spans="2:14" ht="18.75" thickBot="1" x14ac:dyDescent="0.3">
      <c r="B6" s="10" t="s">
        <v>22</v>
      </c>
      <c r="C6" s="4">
        <v>39.139426999999998</v>
      </c>
      <c r="D6" s="5">
        <v>19.586653999999999</v>
      </c>
      <c r="E6" s="5">
        <v>14.334178</v>
      </c>
      <c r="F6" s="5">
        <v>14.334178</v>
      </c>
      <c r="G6" s="5">
        <v>14.334178</v>
      </c>
      <c r="H6" s="6">
        <v>6.5401769999999999</v>
      </c>
      <c r="I6" s="4">
        <v>2.6674000000000003E-2</v>
      </c>
      <c r="J6" s="5">
        <v>1.9921000000000001E-2</v>
      </c>
      <c r="K6" s="5">
        <v>1.0615000000000001E-2</v>
      </c>
      <c r="L6" s="5">
        <v>5.2829999999999995E-3</v>
      </c>
      <c r="M6" s="5">
        <v>3.411E-3</v>
      </c>
      <c r="N6" s="6">
        <v>2.137E-3</v>
      </c>
    </row>
    <row r="7" spans="2:14" ht="18" customHeight="1" x14ac:dyDescent="0.2"/>
  </sheetData>
  <sheetProtection password="CAF1" sheet="1" objects="1" scenarios="1"/>
  <mergeCells count="2">
    <mergeCell ref="C2:H2"/>
    <mergeCell ref="I2:N2"/>
  </mergeCells>
  <phoneticPr fontId="3" type="noConversion"/>
  <pageMargins left="0.39370078740157483" right="0.39370078740157483" top="0.8" bottom="0.39370078740157483" header="0" footer="0.19685039370078741"/>
  <pageSetup paperSize="9" scale="85" orientation="landscape" r:id="rId1"/>
  <headerFooter alignWithMargins="0">
    <oddHeader>&amp;R&amp;G</oddHeader>
    <oddFooter>&amp;C&amp;8&amp;P&amp;R&amp;6&amp;F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Resumen</vt:lpstr>
      <vt:lpstr>1 AÑO Cáceres</vt:lpstr>
      <vt:lpstr>1 AÑO Badajoz</vt:lpstr>
      <vt:lpstr>1 AÑO Agregado</vt:lpstr>
      <vt:lpstr>2 AÑOS Cáceres</vt:lpstr>
      <vt:lpstr>2 AÑOS Badajoz</vt:lpstr>
      <vt:lpstr>2 AÑOS Agregado</vt:lpstr>
      <vt:lpstr>Peajes </vt:lpstr>
    </vt:vector>
  </TitlesOfParts>
  <Company>Aquanima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ignacio.colis</dc:creator>
  <cp:lastModifiedBy>Maria Garcia</cp:lastModifiedBy>
  <cp:lastPrinted>2005-09-22T08:45:46Z</cp:lastPrinted>
  <dcterms:created xsi:type="dcterms:W3CDTF">2005-06-28T11:23:46Z</dcterms:created>
  <dcterms:modified xsi:type="dcterms:W3CDTF">2018-02-22T15:23:05Z</dcterms:modified>
</cp:coreProperties>
</file>